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-網協國際組\2020年度\2020優秀及具潛力選手計畫\"/>
    </mc:Choice>
  </mc:AlternateContent>
  <xr:revisionPtr revIDLastSave="0" documentId="8_{A59FD7BC-F939-495C-B729-243E11EE23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附件1_2020年優秀經費預算總表" sheetId="2" r:id="rId1"/>
    <sheet name="附件2_2020年潛力經費預算總表" sheetId="4" r:id="rId2"/>
    <sheet name="總計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4" l="1"/>
  <c r="J31" i="4" l="1"/>
  <c r="J33" i="4" l="1"/>
  <c r="J32" i="4" l="1"/>
  <c r="J30" i="4"/>
  <c r="J29" i="4"/>
  <c r="I16" i="2"/>
  <c r="I15" i="2"/>
  <c r="E35" i="4" l="1"/>
  <c r="I20" i="2"/>
  <c r="I19" i="2"/>
  <c r="I17" i="2" l="1"/>
  <c r="J19" i="4" l="1"/>
  <c r="I22" i="2" l="1"/>
  <c r="I21" i="2"/>
  <c r="I18" i="2"/>
  <c r="I23" i="2" l="1"/>
  <c r="I3" i="2" l="1"/>
  <c r="J15" i="4" l="1"/>
  <c r="J6" i="4" l="1"/>
  <c r="J10" i="4" l="1"/>
  <c r="J9" i="4"/>
  <c r="E11" i="4" s="1"/>
  <c r="J7" i="4"/>
  <c r="J27" i="4" l="1"/>
  <c r="J26" i="4"/>
  <c r="J25" i="4"/>
  <c r="J24" i="4"/>
  <c r="J23" i="4"/>
  <c r="J22" i="4"/>
  <c r="J21" i="4"/>
  <c r="J20" i="4"/>
  <c r="J18" i="4"/>
  <c r="J17" i="4"/>
  <c r="J16" i="4"/>
  <c r="J14" i="4"/>
  <c r="J13" i="4"/>
  <c r="J12" i="4"/>
  <c r="J5" i="4"/>
  <c r="J4" i="4"/>
  <c r="J3" i="4"/>
  <c r="E8" i="4" l="1"/>
  <c r="E28" i="4"/>
  <c r="I4" i="2"/>
  <c r="I5" i="2"/>
  <c r="I6" i="2"/>
  <c r="I13" i="2"/>
  <c r="I12" i="2"/>
  <c r="I10" i="2"/>
  <c r="I9" i="2"/>
  <c r="I8" i="2"/>
  <c r="I7" i="2"/>
  <c r="I11" i="2" l="1"/>
  <c r="J36" i="4"/>
  <c r="I14" i="2"/>
  <c r="I24" i="2" s="1"/>
  <c r="J20" i="2" s="1"/>
  <c r="K19" i="4" l="1"/>
  <c r="K31" i="4"/>
  <c r="K9" i="4"/>
  <c r="K7" i="4"/>
  <c r="K11" i="4"/>
  <c r="K28" i="4"/>
  <c r="K4" i="4"/>
  <c r="K15" i="4"/>
  <c r="K17" i="4"/>
  <c r="K13" i="4"/>
  <c r="K29" i="4"/>
  <c r="K8" i="4"/>
  <c r="K18" i="4"/>
  <c r="K27" i="4"/>
  <c r="K21" i="4"/>
  <c r="K24" i="4"/>
  <c r="K12" i="4"/>
  <c r="B2" i="5"/>
  <c r="K23" i="4"/>
  <c r="K22" i="4"/>
  <c r="K5" i="4"/>
  <c r="K33" i="4"/>
  <c r="K10" i="4"/>
  <c r="K26" i="4"/>
  <c r="K6" i="4"/>
  <c r="K30" i="4"/>
  <c r="K3" i="4"/>
  <c r="K14" i="4"/>
  <c r="K34" i="4"/>
  <c r="K32" i="4"/>
  <c r="K20" i="4"/>
  <c r="K16" i="4"/>
  <c r="K25" i="4"/>
  <c r="K35" i="4"/>
  <c r="J19" i="2"/>
  <c r="J18" i="2"/>
  <c r="J22" i="2"/>
  <c r="J21" i="2"/>
  <c r="J23" i="2"/>
  <c r="B1" i="5"/>
  <c r="K36" i="4" l="1"/>
  <c r="B3" i="5"/>
  <c r="J9" i="2"/>
  <c r="J3" i="2"/>
  <c r="J7" i="2"/>
  <c r="J6" i="2"/>
  <c r="J8" i="2"/>
  <c r="J17" i="2"/>
  <c r="J5" i="2"/>
  <c r="J16" i="2"/>
  <c r="J4" i="2"/>
  <c r="J14" i="2"/>
  <c r="J15" i="2"/>
  <c r="J13" i="2"/>
  <c r="J10" i="2"/>
  <c r="J12" i="2"/>
  <c r="J11" i="2"/>
  <c r="J24" i="2" l="1"/>
</calcChain>
</file>

<file path=xl/sharedStrings.xml><?xml version="1.0" encoding="utf-8"?>
<sst xmlns="http://schemas.openxmlformats.org/spreadsheetml/2006/main" count="225" uniqueCount="140">
  <si>
    <t>數量</t>
  </si>
  <si>
    <t>單位</t>
  </si>
  <si>
    <t>單價</t>
  </si>
  <si>
    <t>小計</t>
  </si>
  <si>
    <t>單打第2名</t>
  </si>
  <si>
    <t>單打第3名</t>
  </si>
  <si>
    <t>1</t>
    <phoneticPr fontId="1" type="noConversion"/>
  </si>
  <si>
    <t>類別</t>
    <phoneticPr fontId="1" type="noConversion"/>
  </si>
  <si>
    <t>獲選資格</t>
    <phoneticPr fontId="1" type="noConversion"/>
  </si>
  <si>
    <t>所佔
百分比</t>
    <phoneticPr fontId="1" type="noConversion"/>
  </si>
  <si>
    <t>說明</t>
    <phoneticPr fontId="1" type="noConversion"/>
  </si>
  <si>
    <t>單打第1名</t>
    <phoneticPr fontId="1" type="noConversion"/>
  </si>
  <si>
    <t>階段</t>
    <phoneticPr fontId="1" type="noConversion"/>
  </si>
  <si>
    <t>雙打第1名</t>
    <phoneticPr fontId="1" type="noConversion"/>
  </si>
  <si>
    <t>雙打第2名</t>
    <phoneticPr fontId="1" type="noConversion"/>
  </si>
  <si>
    <t>單打第4名</t>
  </si>
  <si>
    <t>雙打第3名</t>
  </si>
  <si>
    <t>雙打第4名</t>
  </si>
  <si>
    <t>2</t>
    <phoneticPr fontId="1" type="noConversion"/>
  </si>
  <si>
    <t>2</t>
    <phoneticPr fontId="1" type="noConversion"/>
  </si>
  <si>
    <t>數量</t>
    <phoneticPr fontId="1" type="noConversion"/>
  </si>
  <si>
    <t>單位</t>
    <phoneticPr fontId="1" type="noConversion"/>
  </si>
  <si>
    <t>人</t>
    <phoneticPr fontId="1" type="noConversion"/>
  </si>
  <si>
    <t>經費補助小計</t>
    <phoneticPr fontId="1" type="noConversion"/>
  </si>
  <si>
    <t>次</t>
    <phoneticPr fontId="1" type="noConversion"/>
  </si>
  <si>
    <t>人</t>
    <phoneticPr fontId="1" type="noConversion"/>
  </si>
  <si>
    <t>次</t>
    <phoneticPr fontId="1" type="noConversion"/>
  </si>
  <si>
    <t>台維斯盃</t>
    <phoneticPr fontId="1" type="noConversion"/>
  </si>
  <si>
    <t>聯邦盃</t>
    <phoneticPr fontId="1" type="noConversion"/>
  </si>
  <si>
    <t>人</t>
    <phoneticPr fontId="1" type="noConversion"/>
  </si>
  <si>
    <t>雙打前4名</t>
    <phoneticPr fontId="1" type="noConversion"/>
  </si>
  <si>
    <t>單打前4名</t>
    <phoneticPr fontId="1" type="noConversion"/>
  </si>
  <si>
    <t>5</t>
    <phoneticPr fontId="1" type="noConversion"/>
  </si>
  <si>
    <t>5</t>
    <phoneticPr fontId="1" type="noConversion"/>
  </si>
  <si>
    <t>項次</t>
    <phoneticPr fontId="1" type="noConversion"/>
  </si>
  <si>
    <t>3</t>
    <phoneticPr fontId="1" type="noConversion"/>
  </si>
  <si>
    <t>式</t>
    <phoneticPr fontId="1" type="noConversion"/>
  </si>
  <si>
    <t>天</t>
    <phoneticPr fontId="1" type="noConversion"/>
  </si>
  <si>
    <t>小計</t>
    <phoneticPr fontId="1" type="noConversion"/>
  </si>
  <si>
    <t>天</t>
    <phoneticPr fontId="1" type="noConversion"/>
  </si>
  <si>
    <t>人</t>
  </si>
  <si>
    <t>人</t>
    <phoneticPr fontId="1" type="noConversion"/>
  </si>
  <si>
    <t>月</t>
    <phoneticPr fontId="1" type="noConversion"/>
  </si>
  <si>
    <t>膳宿費</t>
    <phoneticPr fontId="1" type="noConversion"/>
  </si>
  <si>
    <t>百分比</t>
    <phoneticPr fontId="1" type="noConversion"/>
  </si>
  <si>
    <t>說明</t>
  </si>
  <si>
    <t>階段</t>
    <phoneticPr fontId="1" type="noConversion"/>
  </si>
  <si>
    <t>人</t>
    <phoneticPr fontId="1" type="noConversion"/>
  </si>
  <si>
    <t>階段</t>
    <phoneticPr fontId="1" type="noConversion"/>
  </si>
  <si>
    <t>人</t>
    <phoneticPr fontId="1" type="noConversion"/>
  </si>
  <si>
    <t>小計</t>
    <phoneticPr fontId="1" type="noConversion"/>
  </si>
  <si>
    <t>人</t>
    <phoneticPr fontId="1" type="noConversion"/>
  </si>
  <si>
    <t>選手零用金</t>
    <phoneticPr fontId="1" type="noConversion"/>
  </si>
  <si>
    <t>接駁車(42人座)</t>
    <phoneticPr fontId="1" type="noConversion"/>
  </si>
  <si>
    <t>人</t>
    <phoneticPr fontId="1" type="noConversion"/>
  </si>
  <si>
    <t>趟</t>
    <phoneticPr fontId="1" type="noConversion"/>
  </si>
  <si>
    <t>營養費</t>
    <phoneticPr fontId="1" type="noConversion"/>
  </si>
  <si>
    <t>服裝(含裝備)費</t>
    <phoneticPr fontId="1" type="noConversion"/>
  </si>
  <si>
    <t>套</t>
    <phoneticPr fontId="1" type="noConversion"/>
  </si>
  <si>
    <t>消耗性器材費</t>
    <phoneticPr fontId="1" type="noConversion"/>
  </si>
  <si>
    <t>網球、球拍線、握把布等</t>
    <phoneticPr fontId="1" type="noConversion"/>
  </si>
  <si>
    <t>保險費</t>
    <phoneticPr fontId="1" type="noConversion"/>
  </si>
  <si>
    <t>體能檢測費</t>
    <phoneticPr fontId="1" type="noConversion"/>
  </si>
  <si>
    <t>人</t>
    <phoneticPr fontId="1" type="noConversion"/>
  </si>
  <si>
    <t>次</t>
    <phoneticPr fontId="1" type="noConversion"/>
  </si>
  <si>
    <t>週</t>
    <phoneticPr fontId="1" type="noConversion"/>
  </si>
  <si>
    <t>外籍教練-機票</t>
    <phoneticPr fontId="1" type="noConversion"/>
  </si>
  <si>
    <t>趟</t>
    <phoneticPr fontId="1" type="noConversion"/>
  </si>
  <si>
    <t>經濟艙</t>
    <phoneticPr fontId="1" type="noConversion"/>
  </si>
  <si>
    <t>外籍教練-膳宿</t>
    <phoneticPr fontId="1" type="noConversion"/>
  </si>
  <si>
    <t>國內助理教練-薪資</t>
    <phoneticPr fontId="1" type="noConversion"/>
  </si>
  <si>
    <t>天</t>
    <phoneticPr fontId="1" type="noConversion"/>
  </si>
  <si>
    <t>雜支</t>
    <phoneticPr fontId="1" type="noConversion"/>
  </si>
  <si>
    <t>式</t>
    <phoneticPr fontId="1" type="noConversion"/>
  </si>
  <si>
    <t>其他與支援訓練、參賽相關費用</t>
    <phoneticPr fontId="1" type="noConversion"/>
  </si>
  <si>
    <t>類別</t>
    <phoneticPr fontId="1" type="noConversion"/>
  </si>
  <si>
    <t>項次</t>
    <phoneticPr fontId="1" type="noConversion"/>
  </si>
  <si>
    <t>內容</t>
    <phoneticPr fontId="1" type="noConversion"/>
  </si>
  <si>
    <t>附件1</t>
    <phoneticPr fontId="1" type="noConversion"/>
  </si>
  <si>
    <t>附件2</t>
    <phoneticPr fontId="1" type="noConversion"/>
  </si>
  <si>
    <t>附件2_潛力計畫</t>
    <phoneticPr fontId="1" type="noConversion"/>
  </si>
  <si>
    <t>附件1_優秀計畫</t>
    <phoneticPr fontId="1" type="noConversion"/>
  </si>
  <si>
    <t>優秀選手國外移地訓練或參賽經費補助(含男女選手，兩階段)</t>
    <phoneticPr fontId="1" type="noConversion"/>
  </si>
  <si>
    <t>18歲至25歲轉職業選手參加國際賽事/訓練相關費用(含男女選手，兩階段)</t>
    <phoneticPr fontId="1" type="noConversion"/>
  </si>
  <si>
    <t>站</t>
    <phoneticPr fontId="1" type="noConversion"/>
  </si>
  <si>
    <t>站</t>
    <phoneticPr fontId="1" type="noConversion"/>
  </si>
  <si>
    <t>參加國內外國際賽事/訓練相關費用
(14歲組前三名男女)</t>
    <phoneticPr fontId="1" type="noConversion"/>
  </si>
  <si>
    <t>參加國外國際賽事/訓練相關費用
(16歲組前三名男女)</t>
    <phoneticPr fontId="1" type="noConversion"/>
  </si>
  <si>
    <t>參加國外國際賽事/訓練相關費用
(18歲組第一名男女)</t>
    <phoneticPr fontId="1" type="noConversion"/>
  </si>
  <si>
    <t>參加國外國際賽事/訓練相關費用
(18歲組第二名男女)</t>
    <phoneticPr fontId="1" type="noConversion"/>
  </si>
  <si>
    <t>參加國外國際賽事/訓練相關費用
(18歲組第三名男女)</t>
    <phoneticPr fontId="1" type="noConversion"/>
  </si>
  <si>
    <t>8</t>
    <phoneticPr fontId="1" type="noConversion"/>
  </si>
  <si>
    <t>潛力選手
國外參賽/訓練經費(含男女選手，兩階段)</t>
    <phoneticPr fontId="1" type="noConversion"/>
  </si>
  <si>
    <t>世青男女(資格賽+決賽)</t>
    <phoneticPr fontId="1" type="noConversion"/>
  </si>
  <si>
    <t>世少男女(資格賽+決賽)</t>
    <phoneticPr fontId="1" type="noConversion"/>
  </si>
  <si>
    <t>交通費(接駁車)</t>
    <phoneticPr fontId="1" type="noConversion"/>
  </si>
  <si>
    <t>交通費(高鐵)</t>
    <phoneticPr fontId="1" type="noConversion"/>
  </si>
  <si>
    <t>天</t>
  </si>
  <si>
    <t>潛力選手
暑期集訓經費
14、16、18歲組
前三名男女含兩階段</t>
    <phoneticPr fontId="1" type="noConversion"/>
  </si>
  <si>
    <t>防護員-薪資</t>
    <phoneticPr fontId="1" type="noConversion"/>
  </si>
  <si>
    <t>防護員</t>
    <phoneticPr fontId="1" type="noConversion"/>
  </si>
  <si>
    <t>人</t>
    <phoneticPr fontId="1" type="noConversion"/>
  </si>
  <si>
    <t>天</t>
    <phoneticPr fontId="1" type="noConversion"/>
  </si>
  <si>
    <t>台維斯盃/聯邦盃國家代表隊選手經費補助</t>
    <phoneticPr fontId="1" type="noConversion"/>
  </si>
  <si>
    <t>如有相關集訓，本預算將做為集訓費用補助</t>
    <phoneticPr fontId="1" type="noConversion"/>
  </si>
  <si>
    <t>網球中心場地月租費(合約)</t>
    <phoneticPr fontId="1" type="noConversion"/>
  </si>
  <si>
    <t>中華民國網球協會109年度培育優秀選手計畫 經費預算表</t>
    <phoneticPr fontId="1" type="noConversion"/>
  </si>
  <si>
    <t>中華民國網球協會109年度培育具潛力選手計畫 經費預算表</t>
    <phoneticPr fontId="1" type="noConversion"/>
  </si>
  <si>
    <t>優秀計畫經費預算總計</t>
    <phoneticPr fontId="1" type="noConversion"/>
  </si>
  <si>
    <t>潛力計畫經費預算總計</t>
    <phoneticPr fontId="1" type="noConversion"/>
  </si>
  <si>
    <t>運動防護耗材費</t>
    <phoneticPr fontId="1" type="noConversion"/>
  </si>
  <si>
    <t>4</t>
    <phoneticPr fontId="1" type="noConversion"/>
  </si>
  <si>
    <t>機票</t>
    <phoneticPr fontId="1" type="noConversion"/>
  </si>
  <si>
    <t>住宿</t>
    <phoneticPr fontId="1" type="noConversion"/>
  </si>
  <si>
    <t>晚</t>
    <phoneticPr fontId="1" type="noConversion"/>
  </si>
  <si>
    <t>膳食</t>
    <phoneticPr fontId="1" type="noConversion"/>
  </si>
  <si>
    <t>餐</t>
    <phoneticPr fontId="1" type="noConversion"/>
  </si>
  <si>
    <t>保險</t>
    <phoneticPr fontId="1" type="noConversion"/>
  </si>
  <si>
    <t>月</t>
    <phoneticPr fontId="1" type="noConversion"/>
  </si>
  <si>
    <t>總教練</t>
    <phoneticPr fontId="1" type="noConversion"/>
  </si>
  <si>
    <t>教練</t>
    <phoneticPr fontId="1" type="noConversion"/>
  </si>
  <si>
    <t>具國家級教練資格
內含勞健保、勞退</t>
    <phoneticPr fontId="1" type="noConversion"/>
  </si>
  <si>
    <t>依合約內容</t>
    <phoneticPr fontId="1" type="noConversion"/>
  </si>
  <si>
    <t>美金</t>
    <phoneticPr fontId="1" type="noConversion"/>
  </si>
  <si>
    <t>31</t>
    <phoneticPr fontId="1" type="noConversion"/>
  </si>
  <si>
    <t>16</t>
    <phoneticPr fontId="1" type="noConversion"/>
  </si>
  <si>
    <t>住宿單價為官方飯店報價</t>
    <phoneticPr fontId="1" type="noConversion"/>
  </si>
  <si>
    <t>聯邦盃亞大區一級督訓人員一名經費補助</t>
    <phoneticPr fontId="1" type="noConversion"/>
  </si>
  <si>
    <t>獲選參加世青世少國家代表隊(以賽代訓)</t>
    <phoneticPr fontId="1" type="noConversion"/>
  </si>
  <si>
    <t>整年度使用</t>
    <phoneticPr fontId="1" type="noConversion"/>
  </si>
  <si>
    <t>暫估兩階段共計20人</t>
    <phoneticPr fontId="1" type="noConversion"/>
  </si>
  <si>
    <t>北-高來回高鐵 
教練*6+防護員*2</t>
    <phoneticPr fontId="1" type="noConversion"/>
  </si>
  <si>
    <t>選手*20+教練*6+防護員*2</t>
    <phoneticPr fontId="1" type="noConversion"/>
  </si>
  <si>
    <t>選手*20</t>
    <phoneticPr fontId="1" type="noConversion"/>
  </si>
  <si>
    <t>國內教練-薪資</t>
    <phoneticPr fontId="1" type="noConversion"/>
  </si>
  <si>
    <t>因新冠疫情影響改聘國內菁英教練</t>
    <phoneticPr fontId="1" type="noConversion"/>
  </si>
  <si>
    <t>體能訓練師</t>
    <phoneticPr fontId="1" type="noConversion"/>
  </si>
  <si>
    <t>因大部分選手受疫情影響留在國內國家訓練站培訓，運動防護及體能訓練需求增加，部分第二站無使用之台維斯盃選手經費補助挪用至此</t>
    <phoneticPr fontId="1" type="noConversion"/>
  </si>
  <si>
    <t>內含勞健保、勞退</t>
    <phoneticPr fontId="1" type="noConversion"/>
  </si>
  <si>
    <t>網球國家代表隊訓練站集訓費
(含以賽代訓)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</si>
</sst>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76" formatCode="&quot;$&quot;#,##0"/>
    <numFmt numFmtId="177" formatCode="#,##0_);[Red]\(#,##0\)"/>
    <numFmt numFmtId="178" formatCode="&quot;$&quot;#,##0_);[Red]\(&quot;$&quot;#,##0\)"/>
    <numFmt numFmtId="179" formatCode="_-&quot;US$&quot;* #,##0_ ;_-&quot;US$&quot;* \-#,##0\ ;_-&quot;US$&quot;* &quot;-&quot;_ ;_-@_ 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8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6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left" vertical="center" wrapText="1"/>
    </xf>
    <xf numFmtId="10" fontId="6" fillId="0" borderId="67" xfId="0" applyNumberFormat="1" applyFont="1" applyBorder="1" applyAlignment="1">
      <alignment horizontal="right" vertical="center"/>
    </xf>
    <xf numFmtId="10" fontId="5" fillId="0" borderId="81" xfId="0" applyNumberFormat="1" applyFont="1" applyFill="1" applyBorder="1" applyAlignment="1">
      <alignment horizontal="right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left" vertical="center" wrapText="1"/>
    </xf>
    <xf numFmtId="0" fontId="5" fillId="0" borderId="8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center" vertical="center"/>
    </xf>
    <xf numFmtId="178" fontId="5" fillId="0" borderId="23" xfId="0" applyNumberFormat="1" applyFont="1" applyFill="1" applyBorder="1" applyAlignment="1">
      <alignment horizontal="right" vertical="center"/>
    </xf>
    <xf numFmtId="10" fontId="5" fillId="0" borderId="85" xfId="0" applyNumberFormat="1" applyFont="1" applyFill="1" applyBorder="1" applyAlignment="1">
      <alignment horizontal="right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 wrapText="1"/>
    </xf>
    <xf numFmtId="10" fontId="5" fillId="0" borderId="92" xfId="0" applyNumberFormat="1" applyFont="1" applyFill="1" applyBorder="1" applyAlignment="1">
      <alignment horizontal="right" vertical="center"/>
    </xf>
    <xf numFmtId="0" fontId="5" fillId="0" borderId="93" xfId="0" applyFont="1" applyFill="1" applyBorder="1" applyAlignment="1">
      <alignment horizontal="left" vertical="center" wrapText="1"/>
    </xf>
    <xf numFmtId="178" fontId="5" fillId="0" borderId="97" xfId="0" applyNumberFormat="1" applyFont="1" applyFill="1" applyBorder="1" applyAlignment="1">
      <alignment horizontal="right" vertical="center"/>
    </xf>
    <xf numFmtId="10" fontId="5" fillId="0" borderId="98" xfId="0" applyNumberFormat="1" applyFont="1" applyFill="1" applyBorder="1" applyAlignment="1">
      <alignment horizontal="right" vertical="center"/>
    </xf>
    <xf numFmtId="0" fontId="5" fillId="0" borderId="100" xfId="0" applyFont="1" applyFill="1" applyBorder="1" applyAlignment="1">
      <alignment horizontal="center" vertical="center"/>
    </xf>
    <xf numFmtId="10" fontId="5" fillId="0" borderId="99" xfId="0" applyNumberFormat="1" applyFont="1" applyFill="1" applyBorder="1" applyAlignment="1">
      <alignment horizontal="right" vertical="center"/>
    </xf>
    <xf numFmtId="0" fontId="5" fillId="0" borderId="100" xfId="0" applyFont="1" applyFill="1" applyBorder="1" applyAlignment="1">
      <alignment horizontal="center" vertical="center" wrapText="1"/>
    </xf>
    <xf numFmtId="6" fontId="6" fillId="0" borderId="32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6" fontId="6" fillId="0" borderId="109" xfId="0" applyNumberFormat="1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9" fillId="0" borderId="14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3" fontId="9" fillId="0" borderId="17" xfId="0" applyNumberFormat="1" applyFont="1" applyBorder="1">
      <alignment vertical="center"/>
    </xf>
    <xf numFmtId="10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3" fontId="9" fillId="0" borderId="22" xfId="0" applyNumberFormat="1" applyFont="1" applyBorder="1">
      <alignment vertical="center"/>
    </xf>
    <xf numFmtId="10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right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3" fontId="9" fillId="0" borderId="38" xfId="0" applyNumberFormat="1" applyFont="1" applyBorder="1">
      <alignment vertical="center"/>
    </xf>
    <xf numFmtId="10" fontId="9" fillId="0" borderId="27" xfId="0" applyNumberFormat="1" applyFont="1" applyBorder="1" applyAlignment="1">
      <alignment horizontal="center" vertical="center"/>
    </xf>
    <xf numFmtId="3" fontId="2" fillId="0" borderId="37" xfId="0" applyNumberFormat="1" applyFont="1" applyBorder="1">
      <alignment vertical="center"/>
    </xf>
    <xf numFmtId="10" fontId="2" fillId="0" borderId="31" xfId="0" applyNumberFormat="1" applyFont="1" applyBorder="1" applyAlignment="1">
      <alignment horizontal="center" vertical="center"/>
    </xf>
    <xf numFmtId="10" fontId="9" fillId="0" borderId="49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49" fontId="9" fillId="0" borderId="55" xfId="0" applyNumberFormat="1" applyFont="1" applyBorder="1" applyAlignment="1">
      <alignment horizontal="center" vertical="center" wrapText="1"/>
    </xf>
    <xf numFmtId="3" fontId="9" fillId="0" borderId="56" xfId="0" applyNumberFormat="1" applyFont="1" applyBorder="1" applyAlignment="1">
      <alignment horizontal="right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/>
    </xf>
    <xf numFmtId="3" fontId="9" fillId="0" borderId="60" xfId="0" applyNumberFormat="1" applyFont="1" applyBorder="1">
      <alignment vertical="center"/>
    </xf>
    <xf numFmtId="10" fontId="9" fillId="0" borderId="6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0" fontId="2" fillId="0" borderId="32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>
      <alignment vertical="center"/>
    </xf>
    <xf numFmtId="178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10" fontId="5" fillId="0" borderId="0" xfId="0" applyNumberFormat="1" applyFont="1">
      <alignment vertical="center"/>
    </xf>
    <xf numFmtId="6" fontId="5" fillId="0" borderId="0" xfId="0" applyNumberFormat="1" applyFont="1">
      <alignment vertical="center"/>
    </xf>
    <xf numFmtId="6" fontId="0" fillId="0" borderId="0" xfId="0" applyNumberFormat="1">
      <alignment vertical="center"/>
    </xf>
    <xf numFmtId="0" fontId="5" fillId="0" borderId="110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2" xfId="0" applyFont="1" applyBorder="1" applyAlignment="1">
      <alignment horizontal="left" vertical="center" wrapText="1"/>
    </xf>
    <xf numFmtId="0" fontId="5" fillId="0" borderId="113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178" fontId="5" fillId="0" borderId="114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178" fontId="5" fillId="0" borderId="115" xfId="0" applyNumberFormat="1" applyFont="1" applyBorder="1" applyAlignment="1">
      <alignment horizontal="right" vertical="center"/>
    </xf>
    <xf numFmtId="0" fontId="5" fillId="0" borderId="111" xfId="0" applyFont="1" applyBorder="1" applyAlignment="1">
      <alignment horizontal="center" vertical="center"/>
    </xf>
    <xf numFmtId="0" fontId="5" fillId="0" borderId="111" xfId="0" applyFont="1" applyBorder="1" applyAlignment="1">
      <alignment horizontal="left" vertical="center" wrapText="1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178" fontId="5" fillId="0" borderId="117" xfId="0" applyNumberFormat="1" applyFont="1" applyBorder="1" applyAlignment="1">
      <alignment horizontal="right" vertical="center"/>
    </xf>
    <xf numFmtId="0" fontId="5" fillId="0" borderId="118" xfId="0" applyFont="1" applyBorder="1" applyAlignment="1">
      <alignment horizontal="center" vertical="center"/>
    </xf>
    <xf numFmtId="178" fontId="5" fillId="0" borderId="119" xfId="0" applyNumberFormat="1" applyFont="1" applyBorder="1" applyAlignment="1">
      <alignment horizontal="right" vertical="center"/>
    </xf>
    <xf numFmtId="0" fontId="5" fillId="0" borderId="120" xfId="0" applyFont="1" applyBorder="1" applyAlignment="1">
      <alignment horizontal="center" vertical="center"/>
    </xf>
    <xf numFmtId="0" fontId="5" fillId="0" borderId="120" xfId="0" applyFont="1" applyBorder="1" applyAlignment="1">
      <alignment horizontal="left" vertical="center" wrapText="1"/>
    </xf>
    <xf numFmtId="0" fontId="5" fillId="0" borderId="12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178" fontId="5" fillId="0" borderId="122" xfId="0" applyNumberFormat="1" applyFont="1" applyBorder="1" applyAlignment="1">
      <alignment horizontal="right" vertical="center"/>
    </xf>
    <xf numFmtId="0" fontId="5" fillId="0" borderId="123" xfId="0" applyFont="1" applyBorder="1" applyAlignment="1">
      <alignment horizontal="center" vertical="center"/>
    </xf>
    <xf numFmtId="178" fontId="5" fillId="0" borderId="124" xfId="0" applyNumberFormat="1" applyFont="1" applyBorder="1" applyAlignment="1">
      <alignment horizontal="right" vertical="center"/>
    </xf>
    <xf numFmtId="10" fontId="5" fillId="0" borderId="120" xfId="0" applyNumberFormat="1" applyFont="1" applyBorder="1" applyAlignment="1">
      <alignment horizontal="right" vertical="center"/>
    </xf>
    <xf numFmtId="10" fontId="5" fillId="0" borderId="79" xfId="0" applyNumberFormat="1" applyFont="1" applyBorder="1" applyAlignment="1">
      <alignment horizontal="right" vertical="center"/>
    </xf>
    <xf numFmtId="10" fontId="5" fillId="0" borderId="83" xfId="0" applyNumberFormat="1" applyFont="1" applyBorder="1" applyAlignment="1">
      <alignment horizontal="right" vertical="center"/>
    </xf>
    <xf numFmtId="10" fontId="5" fillId="0" borderId="127" xfId="0" applyNumberFormat="1" applyFont="1" applyBorder="1" applyAlignment="1">
      <alignment horizontal="right" vertical="center"/>
    </xf>
    <xf numFmtId="10" fontId="5" fillId="0" borderId="128" xfId="0" applyNumberFormat="1" applyFont="1" applyBorder="1" applyAlignment="1">
      <alignment horizontal="right" vertical="center"/>
    </xf>
    <xf numFmtId="10" fontId="5" fillId="0" borderId="108" xfId="0" applyNumberFormat="1" applyFont="1" applyBorder="1" applyAlignment="1">
      <alignment horizontal="right" vertical="center"/>
    </xf>
    <xf numFmtId="0" fontId="6" fillId="0" borderId="129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30" xfId="0" applyFont="1" applyBorder="1" applyAlignment="1">
      <alignment horizontal="left" vertical="center" wrapText="1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178" fontId="5" fillId="0" borderId="132" xfId="0" applyNumberFormat="1" applyFont="1" applyBorder="1" applyAlignment="1">
      <alignment horizontal="right" vertical="center"/>
    </xf>
    <xf numFmtId="0" fontId="5" fillId="0" borderId="133" xfId="0" applyFont="1" applyBorder="1" applyAlignment="1">
      <alignment horizontal="center" vertical="center"/>
    </xf>
    <xf numFmtId="178" fontId="5" fillId="0" borderId="134" xfId="0" applyNumberFormat="1" applyFont="1" applyBorder="1" applyAlignment="1">
      <alignment horizontal="right" vertical="center"/>
    </xf>
    <xf numFmtId="0" fontId="5" fillId="0" borderId="74" xfId="0" applyFont="1" applyBorder="1" applyAlignment="1">
      <alignment horizontal="center" vertical="center"/>
    </xf>
    <xf numFmtId="0" fontId="5" fillId="0" borderId="135" xfId="0" applyFont="1" applyFill="1" applyBorder="1" applyAlignment="1">
      <alignment horizontal="left" vertical="center" wrapText="1"/>
    </xf>
    <xf numFmtId="0" fontId="5" fillId="0" borderId="136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/>
    </xf>
    <xf numFmtId="10" fontId="5" fillId="0" borderId="130" xfId="0" applyNumberFormat="1" applyFont="1" applyFill="1" applyBorder="1" applyAlignment="1">
      <alignment horizontal="right" vertical="center"/>
    </xf>
    <xf numFmtId="0" fontId="5" fillId="0" borderId="77" xfId="0" applyFont="1" applyBorder="1" applyAlignment="1">
      <alignment horizontal="left" vertical="center" wrapText="1"/>
    </xf>
    <xf numFmtId="10" fontId="6" fillId="0" borderId="68" xfId="0" applyNumberFormat="1" applyFont="1" applyBorder="1" applyAlignment="1">
      <alignment horizontal="right" vertical="center"/>
    </xf>
    <xf numFmtId="10" fontId="5" fillId="0" borderId="130" xfId="0" applyNumberFormat="1" applyFont="1" applyBorder="1" applyAlignment="1">
      <alignment horizontal="right" vertical="center"/>
    </xf>
    <xf numFmtId="0" fontId="5" fillId="0" borderId="125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left" vertical="center" wrapText="1"/>
    </xf>
    <xf numFmtId="178" fontId="5" fillId="0" borderId="102" xfId="0" applyNumberFormat="1" applyFont="1" applyBorder="1" applyAlignment="1">
      <alignment horizontal="right" vertical="center"/>
    </xf>
    <xf numFmtId="0" fontId="5" fillId="0" borderId="107" xfId="0" applyFont="1" applyBorder="1" applyAlignment="1">
      <alignment horizontal="center" vertical="center" wrapText="1"/>
    </xf>
    <xf numFmtId="178" fontId="5" fillId="0" borderId="97" xfId="0" applyNumberFormat="1" applyFont="1" applyBorder="1" applyAlignment="1">
      <alignment horizontal="right" vertical="center"/>
    </xf>
    <xf numFmtId="10" fontId="5" fillId="0" borderId="112" xfId="0" applyNumberFormat="1" applyFont="1" applyFill="1" applyBorder="1" applyAlignment="1">
      <alignment horizontal="right" vertical="center"/>
    </xf>
    <xf numFmtId="10" fontId="5" fillId="0" borderId="111" xfId="0" applyNumberFormat="1" applyFont="1" applyFill="1" applyBorder="1" applyAlignment="1">
      <alignment horizontal="right" vertical="center"/>
    </xf>
    <xf numFmtId="49" fontId="9" fillId="0" borderId="145" xfId="0" applyNumberFormat="1" applyFont="1" applyBorder="1" applyAlignment="1">
      <alignment horizontal="center" vertical="center"/>
    </xf>
    <xf numFmtId="49" fontId="9" fillId="0" borderId="146" xfId="0" applyNumberFormat="1" applyFont="1" applyBorder="1" applyAlignment="1">
      <alignment horizontal="center" vertical="center"/>
    </xf>
    <xf numFmtId="3" fontId="9" fillId="0" borderId="144" xfId="0" applyNumberFormat="1" applyFont="1" applyBorder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8" xfId="0" applyFont="1" applyFill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179" fontId="9" fillId="0" borderId="147" xfId="0" applyNumberFormat="1" applyFont="1" applyBorder="1" applyAlignment="1">
      <alignment horizontal="right" vertical="center"/>
    </xf>
    <xf numFmtId="3" fontId="9" fillId="0" borderId="147" xfId="0" applyNumberFormat="1" applyFont="1" applyBorder="1" applyAlignment="1">
      <alignment horizontal="right" vertical="center"/>
    </xf>
    <xf numFmtId="10" fontId="5" fillId="0" borderId="120" xfId="0" applyNumberFormat="1" applyFont="1" applyFill="1" applyBorder="1" applyAlignment="1">
      <alignment horizontal="right" vertical="center"/>
    </xf>
    <xf numFmtId="10" fontId="5" fillId="0" borderId="55" xfId="0" applyNumberFormat="1" applyFont="1" applyFill="1" applyBorder="1" applyAlignment="1">
      <alignment horizontal="right" vertical="center"/>
    </xf>
    <xf numFmtId="49" fontId="9" fillId="0" borderId="52" xfId="0" applyNumberFormat="1" applyFont="1" applyBorder="1" applyAlignment="1">
      <alignment horizontal="center" vertical="center"/>
    </xf>
    <xf numFmtId="177" fontId="9" fillId="0" borderId="51" xfId="0" applyNumberFormat="1" applyFont="1" applyBorder="1" applyAlignment="1">
      <alignment horizontal="right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right" vertical="center"/>
    </xf>
    <xf numFmtId="0" fontId="5" fillId="0" borderId="138" xfId="0" applyFont="1" applyBorder="1" applyAlignment="1">
      <alignment horizontal="left" vertical="center" wrapText="1"/>
    </xf>
    <xf numFmtId="0" fontId="5" fillId="0" borderId="139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178" fontId="5" fillId="0" borderId="140" xfId="0" applyNumberFormat="1" applyFont="1" applyBorder="1" applyAlignment="1">
      <alignment horizontal="right" vertical="center"/>
    </xf>
    <xf numFmtId="0" fontId="5" fillId="0" borderId="141" xfId="0" applyFont="1" applyBorder="1" applyAlignment="1">
      <alignment horizontal="center" vertical="center"/>
    </xf>
    <xf numFmtId="178" fontId="5" fillId="0" borderId="142" xfId="0" applyNumberFormat="1" applyFont="1" applyBorder="1" applyAlignment="1">
      <alignment horizontal="right" vertical="center"/>
    </xf>
    <xf numFmtId="0" fontId="5" fillId="0" borderId="149" xfId="0" applyFont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178" fontId="5" fillId="0" borderId="95" xfId="0" applyNumberFormat="1" applyFont="1" applyFill="1" applyBorder="1" applyAlignment="1">
      <alignment horizontal="right" vertical="center"/>
    </xf>
    <xf numFmtId="0" fontId="5" fillId="0" borderId="96" xfId="0" applyFont="1" applyFill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center" vertical="center" wrapText="1"/>
    </xf>
    <xf numFmtId="49" fontId="9" fillId="0" borderId="67" xfId="0" applyNumberFormat="1" applyFont="1" applyBorder="1" applyAlignment="1">
      <alignment horizontal="center" vertical="center" wrapText="1"/>
    </xf>
    <xf numFmtId="49" fontId="9" fillId="0" borderId="68" xfId="0" applyNumberFormat="1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2" fillId="0" borderId="62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center" vertical="center" wrapText="1"/>
    </xf>
    <xf numFmtId="0" fontId="5" fillId="0" borderId="110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178" fontId="5" fillId="0" borderId="77" xfId="0" applyNumberFormat="1" applyFont="1" applyBorder="1" applyAlignment="1">
      <alignment horizontal="right" vertical="center"/>
    </xf>
    <xf numFmtId="178" fontId="5" fillId="0" borderId="78" xfId="0" applyNumberFormat="1" applyFont="1" applyBorder="1" applyAlignment="1">
      <alignment horizontal="right" vertical="center"/>
    </xf>
    <xf numFmtId="178" fontId="5" fillId="0" borderId="68" xfId="0" applyNumberFormat="1" applyFont="1" applyBorder="1" applyAlignment="1">
      <alignment horizontal="right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8" fontId="5" fillId="0" borderId="76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67" xfId="0" applyNumberFormat="1" applyFont="1" applyBorder="1" applyAlignment="1">
      <alignment horizontal="right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177" fontId="9" fillId="0" borderId="29" xfId="0" applyNumberFormat="1" applyFont="1" applyBorder="1" applyAlignment="1">
      <alignment horizontal="right" vertical="center"/>
    </xf>
    <xf numFmtId="49" fontId="9" fillId="0" borderId="50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8"/>
    </xf>
    <xf numFmtId="0" fontId="10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right" vertical="center"/>
    </xf>
    <xf numFmtId="0" fontId="5" fillId="0" borderId="83" xfId="0" applyFont="1" applyBorder="1" applyAlignment="1">
      <alignment horizontal="left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87" xfId="0" applyFont="1" applyFill="1" applyBorder="1" applyAlignment="1">
      <alignment horizontal="left" vertical="center" wrapText="1"/>
    </xf>
    <xf numFmtId="0" fontId="5" fillId="0" borderId="88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178" fontId="5" fillId="0" borderId="89" xfId="0" applyNumberFormat="1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center" vertical="center"/>
    </xf>
    <xf numFmtId="178" fontId="5" fillId="0" borderId="91" xfId="0" applyNumberFormat="1" applyFont="1" applyFill="1" applyBorder="1" applyAlignment="1">
      <alignment horizontal="right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178" fontId="5" fillId="0" borderId="102" xfId="0" applyNumberFormat="1" applyFont="1" applyFill="1" applyBorder="1" applyAlignment="1">
      <alignment horizontal="right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 wrapText="1"/>
    </xf>
    <xf numFmtId="178" fontId="5" fillId="0" borderId="105" xfId="0" applyNumberFormat="1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horizontal="center" vertical="center"/>
    </xf>
    <xf numFmtId="178" fontId="5" fillId="0" borderId="132" xfId="0" applyNumberFormat="1" applyFont="1" applyFill="1" applyBorder="1" applyAlignment="1">
      <alignment horizontal="right" vertical="center"/>
    </xf>
    <xf numFmtId="0" fontId="5" fillId="0" borderId="137" xfId="0" applyFont="1" applyFill="1" applyBorder="1" applyAlignment="1">
      <alignment horizontal="center" vertical="center"/>
    </xf>
    <xf numFmtId="178" fontId="5" fillId="0" borderId="134" xfId="0" applyNumberFormat="1" applyFont="1" applyFill="1" applyBorder="1" applyAlignment="1">
      <alignment horizontal="right" vertical="center"/>
    </xf>
    <xf numFmtId="0" fontId="5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/>
    </xf>
  </cellXfs>
  <cellStyles count="2">
    <cellStyle name="一般" xfId="0" builtinId="0"/>
    <cellStyle name="一般 7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="70" zoomScaleNormal="70" workbookViewId="0">
      <selection activeCell="M12" sqref="M12"/>
    </sheetView>
  </sheetViews>
  <sheetFormatPr defaultColWidth="9" defaultRowHeight="18.75"/>
  <cols>
    <col min="1" max="1" width="5.625" style="99" customWidth="1"/>
    <col min="2" max="2" width="21.375" style="99" customWidth="1"/>
    <col min="3" max="3" width="17.125" style="100" customWidth="1"/>
    <col min="4" max="4" width="15.25" style="101" bestFit="1" customWidth="1"/>
    <col min="5" max="5" width="7.75" style="100" customWidth="1"/>
    <col min="6" max="6" width="8.375" style="100" customWidth="1"/>
    <col min="7" max="8" width="6.75" style="100" bestFit="1" customWidth="1"/>
    <col min="9" max="9" width="18.5" style="100" customWidth="1"/>
    <col min="10" max="10" width="13.75" style="102" customWidth="1"/>
    <col min="11" max="11" width="14.875" style="103" customWidth="1"/>
    <col min="12" max="16384" width="9" style="53"/>
  </cols>
  <sheetData>
    <row r="1" spans="1:13" ht="43.5" customHeight="1" thickBot="1">
      <c r="A1" s="197" t="s">
        <v>78</v>
      </c>
      <c r="B1" s="197"/>
      <c r="C1" s="204" t="s">
        <v>106</v>
      </c>
      <c r="D1" s="204"/>
      <c r="E1" s="204"/>
      <c r="F1" s="204"/>
      <c r="G1" s="204"/>
      <c r="H1" s="204"/>
      <c r="I1" s="204"/>
      <c r="J1" s="204"/>
      <c r="K1" s="204"/>
    </row>
    <row r="2" spans="1:13" s="59" customFormat="1" ht="42" customHeight="1" thickTop="1" thickBot="1">
      <c r="A2" s="54" t="s">
        <v>34</v>
      </c>
      <c r="B2" s="55" t="s">
        <v>7</v>
      </c>
      <c r="C2" s="56" t="s">
        <v>8</v>
      </c>
      <c r="D2" s="6" t="s">
        <v>2</v>
      </c>
      <c r="E2" s="1" t="s">
        <v>0</v>
      </c>
      <c r="F2" s="2" t="s">
        <v>1</v>
      </c>
      <c r="G2" s="5" t="s">
        <v>20</v>
      </c>
      <c r="H2" s="4" t="s">
        <v>21</v>
      </c>
      <c r="I2" s="3" t="s">
        <v>3</v>
      </c>
      <c r="J2" s="57" t="s">
        <v>9</v>
      </c>
      <c r="K2" s="58" t="s">
        <v>10</v>
      </c>
    </row>
    <row r="3" spans="1:13" ht="24.95" customHeight="1">
      <c r="A3" s="198" t="s">
        <v>6</v>
      </c>
      <c r="B3" s="201" t="s">
        <v>82</v>
      </c>
      <c r="C3" s="60" t="s">
        <v>11</v>
      </c>
      <c r="D3" s="61">
        <v>700000</v>
      </c>
      <c r="E3" s="62" t="s">
        <v>18</v>
      </c>
      <c r="F3" s="63" t="s">
        <v>12</v>
      </c>
      <c r="G3" s="64" t="s">
        <v>19</v>
      </c>
      <c r="H3" s="65" t="s">
        <v>22</v>
      </c>
      <c r="I3" s="66">
        <f>D3*E3*G3</f>
        <v>2800000</v>
      </c>
      <c r="J3" s="67">
        <f t="shared" ref="J3:J17" si="0">I3/$I$24</f>
        <v>0.10602582637665069</v>
      </c>
      <c r="K3" s="205"/>
    </row>
    <row r="4" spans="1:13" ht="24.95" customHeight="1">
      <c r="A4" s="199"/>
      <c r="B4" s="202"/>
      <c r="C4" s="68" t="s">
        <v>4</v>
      </c>
      <c r="D4" s="69">
        <v>500000</v>
      </c>
      <c r="E4" s="70" t="s">
        <v>18</v>
      </c>
      <c r="F4" s="71" t="s">
        <v>12</v>
      </c>
      <c r="G4" s="72" t="s">
        <v>19</v>
      </c>
      <c r="H4" s="73" t="s">
        <v>22</v>
      </c>
      <c r="I4" s="74">
        <f t="shared" ref="I4:I6" si="1">D4*E4*G4</f>
        <v>2000000</v>
      </c>
      <c r="J4" s="75">
        <f t="shared" si="0"/>
        <v>7.5732733126179064E-2</v>
      </c>
      <c r="K4" s="206"/>
    </row>
    <row r="5" spans="1:13" ht="24.95" customHeight="1">
      <c r="A5" s="199"/>
      <c r="B5" s="202"/>
      <c r="C5" s="68" t="s">
        <v>5</v>
      </c>
      <c r="D5" s="69">
        <v>400000</v>
      </c>
      <c r="E5" s="70" t="s">
        <v>18</v>
      </c>
      <c r="F5" s="71" t="s">
        <v>12</v>
      </c>
      <c r="G5" s="72" t="s">
        <v>19</v>
      </c>
      <c r="H5" s="73" t="s">
        <v>22</v>
      </c>
      <c r="I5" s="74">
        <f t="shared" si="1"/>
        <v>1600000</v>
      </c>
      <c r="J5" s="75">
        <f t="shared" si="0"/>
        <v>6.0586186500943252E-2</v>
      </c>
      <c r="K5" s="206"/>
    </row>
    <row r="6" spans="1:13" ht="24.95" customHeight="1">
      <c r="A6" s="199"/>
      <c r="B6" s="202"/>
      <c r="C6" s="68" t="s">
        <v>15</v>
      </c>
      <c r="D6" s="69">
        <v>300000</v>
      </c>
      <c r="E6" s="164" t="s">
        <v>18</v>
      </c>
      <c r="F6" s="71" t="s">
        <v>12</v>
      </c>
      <c r="G6" s="164" t="s">
        <v>19</v>
      </c>
      <c r="H6" s="165" t="s">
        <v>22</v>
      </c>
      <c r="I6" s="166">
        <f t="shared" si="1"/>
        <v>1200000</v>
      </c>
      <c r="J6" s="75">
        <f t="shared" si="0"/>
        <v>4.5439639875707441E-2</v>
      </c>
      <c r="K6" s="206"/>
    </row>
    <row r="7" spans="1:13" ht="24.95" customHeight="1">
      <c r="A7" s="199"/>
      <c r="B7" s="202"/>
      <c r="C7" s="76" t="s">
        <v>13</v>
      </c>
      <c r="D7" s="77">
        <v>700000</v>
      </c>
      <c r="E7" s="78" t="s">
        <v>18</v>
      </c>
      <c r="F7" s="79" t="s">
        <v>12</v>
      </c>
      <c r="G7" s="80" t="s">
        <v>19</v>
      </c>
      <c r="H7" s="81" t="s">
        <v>22</v>
      </c>
      <c r="I7" s="82">
        <f>D7*E7*G7</f>
        <v>2800000</v>
      </c>
      <c r="J7" s="83">
        <f t="shared" si="0"/>
        <v>0.10602582637665069</v>
      </c>
      <c r="K7" s="206"/>
    </row>
    <row r="8" spans="1:13" ht="24.95" customHeight="1">
      <c r="A8" s="199"/>
      <c r="B8" s="202"/>
      <c r="C8" s="68" t="s">
        <v>14</v>
      </c>
      <c r="D8" s="69">
        <v>500000</v>
      </c>
      <c r="E8" s="70" t="s">
        <v>18</v>
      </c>
      <c r="F8" s="71" t="s">
        <v>12</v>
      </c>
      <c r="G8" s="72" t="s">
        <v>19</v>
      </c>
      <c r="H8" s="73" t="s">
        <v>22</v>
      </c>
      <c r="I8" s="74">
        <f t="shared" ref="I8:I10" si="2">D8*E8*G8</f>
        <v>2000000</v>
      </c>
      <c r="J8" s="75">
        <f t="shared" si="0"/>
        <v>7.5732733126179064E-2</v>
      </c>
      <c r="K8" s="206"/>
    </row>
    <row r="9" spans="1:13" ht="24.95" customHeight="1">
      <c r="A9" s="199"/>
      <c r="B9" s="202"/>
      <c r="C9" s="68" t="s">
        <v>16</v>
      </c>
      <c r="D9" s="69">
        <v>400000</v>
      </c>
      <c r="E9" s="70" t="s">
        <v>18</v>
      </c>
      <c r="F9" s="71" t="s">
        <v>12</v>
      </c>
      <c r="G9" s="72" t="s">
        <v>19</v>
      </c>
      <c r="H9" s="73" t="s">
        <v>22</v>
      </c>
      <c r="I9" s="74">
        <f t="shared" si="2"/>
        <v>1600000</v>
      </c>
      <c r="J9" s="75">
        <f t="shared" si="0"/>
        <v>6.0586186500943252E-2</v>
      </c>
      <c r="K9" s="206"/>
    </row>
    <row r="10" spans="1:13" ht="24.95" customHeight="1" thickBot="1">
      <c r="A10" s="199"/>
      <c r="B10" s="202"/>
      <c r="C10" s="68" t="s">
        <v>17</v>
      </c>
      <c r="D10" s="69">
        <v>300000</v>
      </c>
      <c r="E10" s="70" t="s">
        <v>19</v>
      </c>
      <c r="F10" s="71" t="s">
        <v>12</v>
      </c>
      <c r="G10" s="72" t="s">
        <v>19</v>
      </c>
      <c r="H10" s="73" t="s">
        <v>22</v>
      </c>
      <c r="I10" s="74">
        <f t="shared" si="2"/>
        <v>1200000</v>
      </c>
      <c r="J10" s="75">
        <f t="shared" si="0"/>
        <v>4.5439639875707441E-2</v>
      </c>
      <c r="K10" s="206"/>
    </row>
    <row r="11" spans="1:13" ht="50.1" customHeight="1" thickBot="1">
      <c r="A11" s="200"/>
      <c r="B11" s="203"/>
      <c r="C11" s="194" t="s">
        <v>23</v>
      </c>
      <c r="D11" s="195"/>
      <c r="E11" s="195"/>
      <c r="F11" s="195"/>
      <c r="G11" s="195"/>
      <c r="H11" s="196"/>
      <c r="I11" s="84">
        <f>SUM(I3:I10)</f>
        <v>15200000</v>
      </c>
      <c r="J11" s="85">
        <f t="shared" si="0"/>
        <v>0.57556877175896093</v>
      </c>
      <c r="K11" s="207"/>
    </row>
    <row r="12" spans="1:13" ht="50.1" customHeight="1">
      <c r="A12" s="198" t="s">
        <v>18</v>
      </c>
      <c r="B12" s="201" t="s">
        <v>103</v>
      </c>
      <c r="C12" s="243" t="s">
        <v>27</v>
      </c>
      <c r="D12" s="244">
        <v>150000</v>
      </c>
      <c r="E12" s="245" t="s">
        <v>6</v>
      </c>
      <c r="F12" s="65" t="s">
        <v>24</v>
      </c>
      <c r="G12" s="246" t="s">
        <v>32</v>
      </c>
      <c r="H12" s="246" t="s">
        <v>22</v>
      </c>
      <c r="I12" s="61">
        <f>D12*E12*G12</f>
        <v>750000</v>
      </c>
      <c r="J12" s="67">
        <f t="shared" si="0"/>
        <v>2.8399774922317149E-2</v>
      </c>
      <c r="K12" s="208"/>
    </row>
    <row r="13" spans="1:13" ht="50.1" customHeight="1" thickBot="1">
      <c r="A13" s="199"/>
      <c r="B13" s="202"/>
      <c r="C13" s="174" t="s">
        <v>28</v>
      </c>
      <c r="D13" s="175">
        <v>150000</v>
      </c>
      <c r="E13" s="176" t="s">
        <v>6</v>
      </c>
      <c r="F13" s="177" t="s">
        <v>26</v>
      </c>
      <c r="G13" s="178" t="s">
        <v>33</v>
      </c>
      <c r="H13" s="178" t="s">
        <v>25</v>
      </c>
      <c r="I13" s="179">
        <f>D13*E13*G13</f>
        <v>750000</v>
      </c>
      <c r="J13" s="86">
        <f t="shared" si="0"/>
        <v>2.8399774922317149E-2</v>
      </c>
      <c r="K13" s="209"/>
    </row>
    <row r="14" spans="1:13" ht="50.1" customHeight="1" thickBot="1">
      <c r="A14" s="200"/>
      <c r="B14" s="203"/>
      <c r="C14" s="194" t="s">
        <v>23</v>
      </c>
      <c r="D14" s="195"/>
      <c r="E14" s="195"/>
      <c r="F14" s="195"/>
      <c r="G14" s="195"/>
      <c r="H14" s="196"/>
      <c r="I14" s="87">
        <f>SUM(I12:I13)</f>
        <v>1500000</v>
      </c>
      <c r="J14" s="85">
        <f t="shared" si="0"/>
        <v>5.6799549844634298E-2</v>
      </c>
      <c r="K14" s="210"/>
    </row>
    <row r="15" spans="1:13" s="88" customFormat="1" ht="24.95" customHeight="1">
      <c r="A15" s="198" t="s">
        <v>35</v>
      </c>
      <c r="B15" s="201" t="s">
        <v>83</v>
      </c>
      <c r="C15" s="60" t="s">
        <v>31</v>
      </c>
      <c r="D15" s="61">
        <v>300000</v>
      </c>
      <c r="E15" s="62">
        <v>2</v>
      </c>
      <c r="F15" s="63" t="s">
        <v>12</v>
      </c>
      <c r="G15" s="64" t="s">
        <v>91</v>
      </c>
      <c r="H15" s="65" t="s">
        <v>29</v>
      </c>
      <c r="I15" s="66">
        <f>D15*E15*G15</f>
        <v>4800000</v>
      </c>
      <c r="J15" s="67">
        <f t="shared" si="0"/>
        <v>0.18175855950282976</v>
      </c>
      <c r="K15" s="208"/>
      <c r="L15" s="53"/>
      <c r="M15" s="53"/>
    </row>
    <row r="16" spans="1:13" s="88" customFormat="1" ht="24.95" customHeight="1" thickBot="1">
      <c r="A16" s="199"/>
      <c r="B16" s="202"/>
      <c r="C16" s="89" t="s">
        <v>30</v>
      </c>
      <c r="D16" s="90">
        <v>300000</v>
      </c>
      <c r="E16" s="78">
        <v>2</v>
      </c>
      <c r="F16" s="91" t="s">
        <v>12</v>
      </c>
      <c r="G16" s="92" t="s">
        <v>91</v>
      </c>
      <c r="H16" s="93" t="s">
        <v>29</v>
      </c>
      <c r="I16" s="94">
        <f>D16*E16*G16</f>
        <v>4800000</v>
      </c>
      <c r="J16" s="95">
        <f t="shared" si="0"/>
        <v>0.18175855950282976</v>
      </c>
      <c r="K16" s="209"/>
      <c r="L16" s="53"/>
      <c r="M16" s="53"/>
    </row>
    <row r="17" spans="1:13" ht="50.1" customHeight="1" thickBot="1">
      <c r="A17" s="199"/>
      <c r="B17" s="202"/>
      <c r="C17" s="194" t="s">
        <v>23</v>
      </c>
      <c r="D17" s="195"/>
      <c r="E17" s="195"/>
      <c r="F17" s="195"/>
      <c r="G17" s="195"/>
      <c r="H17" s="196"/>
      <c r="I17" s="84">
        <f>SUM(I15:I16)</f>
        <v>9600000</v>
      </c>
      <c r="J17" s="85">
        <f t="shared" si="0"/>
        <v>0.36351711900565953</v>
      </c>
      <c r="K17" s="210"/>
    </row>
    <row r="18" spans="1:13" s="88" customFormat="1" ht="24.95" customHeight="1">
      <c r="A18" s="198" t="s">
        <v>111</v>
      </c>
      <c r="B18" s="201" t="s">
        <v>127</v>
      </c>
      <c r="C18" s="60" t="s">
        <v>112</v>
      </c>
      <c r="D18" s="61">
        <v>24500</v>
      </c>
      <c r="E18" s="62"/>
      <c r="F18" s="63"/>
      <c r="G18" s="64"/>
      <c r="H18" s="65"/>
      <c r="I18" s="66">
        <f>D18</f>
        <v>24500</v>
      </c>
      <c r="J18" s="67">
        <f t="shared" ref="J18:J23" si="3">I18/$I$24</f>
        <v>9.2772598079569348E-4</v>
      </c>
      <c r="K18" s="208" t="s">
        <v>126</v>
      </c>
      <c r="L18" s="53"/>
      <c r="M18" s="53"/>
    </row>
    <row r="19" spans="1:13" s="88" customFormat="1" ht="24.95" customHeight="1">
      <c r="A19" s="199"/>
      <c r="B19" s="202"/>
      <c r="C19" s="89" t="s">
        <v>113</v>
      </c>
      <c r="D19" s="170">
        <v>195</v>
      </c>
      <c r="E19" s="78" t="s">
        <v>91</v>
      </c>
      <c r="F19" s="91" t="s">
        <v>114</v>
      </c>
      <c r="G19" s="72" t="s">
        <v>123</v>
      </c>
      <c r="H19" s="73" t="s">
        <v>124</v>
      </c>
      <c r="I19" s="74">
        <f>D19*E19*H19</f>
        <v>48360</v>
      </c>
      <c r="J19" s="95">
        <f t="shared" si="3"/>
        <v>1.8312174869910098E-3</v>
      </c>
      <c r="K19" s="209"/>
      <c r="L19" s="53"/>
      <c r="M19" s="53"/>
    </row>
    <row r="20" spans="1:13" s="88" customFormat="1" ht="24.95" customHeight="1">
      <c r="A20" s="199"/>
      <c r="B20" s="202"/>
      <c r="C20" s="89" t="s">
        <v>115</v>
      </c>
      <c r="D20" s="170">
        <v>50</v>
      </c>
      <c r="E20" s="78" t="s">
        <v>125</v>
      </c>
      <c r="F20" s="91" t="s">
        <v>116</v>
      </c>
      <c r="G20" s="72" t="s">
        <v>123</v>
      </c>
      <c r="H20" s="73" t="s">
        <v>124</v>
      </c>
      <c r="I20" s="74">
        <f>D20*E20*H20</f>
        <v>24800</v>
      </c>
      <c r="J20" s="95">
        <f t="shared" ref="J20" si="4">I20/$I$24</f>
        <v>9.3908589076462036E-4</v>
      </c>
      <c r="K20" s="209"/>
      <c r="L20" s="53"/>
      <c r="M20" s="53"/>
    </row>
    <row r="21" spans="1:13" s="88" customFormat="1" ht="24.95" customHeight="1">
      <c r="A21" s="199"/>
      <c r="B21" s="202"/>
      <c r="C21" s="89" t="s">
        <v>117</v>
      </c>
      <c r="D21" s="171">
        <v>1000</v>
      </c>
      <c r="E21" s="78"/>
      <c r="F21" s="91"/>
      <c r="G21" s="72"/>
      <c r="H21" s="73"/>
      <c r="I21" s="74">
        <f>D21</f>
        <v>1000</v>
      </c>
      <c r="J21" s="95">
        <f t="shared" ref="J21" si="5">I21/$I$24</f>
        <v>3.7866366563089534E-5</v>
      </c>
      <c r="K21" s="209"/>
      <c r="L21" s="53"/>
      <c r="M21" s="53"/>
    </row>
    <row r="22" spans="1:13" s="88" customFormat="1" ht="24.95" customHeight="1" thickBot="1">
      <c r="A22" s="199"/>
      <c r="B22" s="202"/>
      <c r="C22" s="89" t="s">
        <v>72</v>
      </c>
      <c r="D22" s="90">
        <v>10000</v>
      </c>
      <c r="E22" s="78"/>
      <c r="F22" s="91"/>
      <c r="G22" s="92"/>
      <c r="H22" s="93"/>
      <c r="I22" s="94">
        <f>D22</f>
        <v>10000</v>
      </c>
      <c r="J22" s="95">
        <f t="shared" ref="J22" si="6">I22/$I$24</f>
        <v>3.7866366563089529E-4</v>
      </c>
      <c r="K22" s="209"/>
      <c r="L22" s="53"/>
      <c r="M22" s="53"/>
    </row>
    <row r="23" spans="1:13" ht="50.1" customHeight="1" thickBot="1">
      <c r="A23" s="199"/>
      <c r="B23" s="202"/>
      <c r="C23" s="194" t="s">
        <v>23</v>
      </c>
      <c r="D23" s="195"/>
      <c r="E23" s="195"/>
      <c r="F23" s="195"/>
      <c r="G23" s="195"/>
      <c r="H23" s="196"/>
      <c r="I23" s="84">
        <f>SUM(I18:I22)</f>
        <v>108660</v>
      </c>
      <c r="J23" s="85">
        <f t="shared" si="3"/>
        <v>4.1145593907453088E-3</v>
      </c>
      <c r="K23" s="210"/>
    </row>
    <row r="24" spans="1:13" s="59" customFormat="1" ht="50.1" customHeight="1" thickBot="1">
      <c r="A24" s="211" t="s">
        <v>108</v>
      </c>
      <c r="B24" s="212"/>
      <c r="C24" s="212"/>
      <c r="D24" s="212"/>
      <c r="E24" s="212"/>
      <c r="F24" s="212"/>
      <c r="G24" s="212"/>
      <c r="H24" s="213"/>
      <c r="I24" s="96">
        <f>SUM(I17,I14,I11,I23)</f>
        <v>26408660</v>
      </c>
      <c r="J24" s="97">
        <f>SUM(J11,J14,J17,J23)</f>
        <v>1</v>
      </c>
      <c r="K24" s="98"/>
    </row>
    <row r="25" spans="1:13" ht="19.5" thickTop="1"/>
    <row r="26" spans="1:13">
      <c r="A26" s="247"/>
      <c r="B26" s="247"/>
    </row>
  </sheetData>
  <mergeCells count="19">
    <mergeCell ref="B18:B23"/>
    <mergeCell ref="K18:K23"/>
    <mergeCell ref="C23:H23"/>
    <mergeCell ref="A24:H24"/>
    <mergeCell ref="C17:H17"/>
    <mergeCell ref="A18:A23"/>
    <mergeCell ref="C14:H14"/>
    <mergeCell ref="A1:B1"/>
    <mergeCell ref="A3:A11"/>
    <mergeCell ref="A12:A14"/>
    <mergeCell ref="A15:A17"/>
    <mergeCell ref="B12:B14"/>
    <mergeCell ref="C1:K1"/>
    <mergeCell ref="K3:K11"/>
    <mergeCell ref="C11:H11"/>
    <mergeCell ref="B3:B11"/>
    <mergeCell ref="K12:K14"/>
    <mergeCell ref="B15:B17"/>
    <mergeCell ref="K15:K17"/>
  </mergeCells>
  <phoneticPr fontId="1" type="noConversion"/>
  <printOptions horizontalCentered="1"/>
  <pageMargins left="0.35433070866141736" right="0.35433070866141736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80" zoomScaleNormal="80" workbookViewId="0">
      <selection activeCell="L9" sqref="L9:L11"/>
    </sheetView>
  </sheetViews>
  <sheetFormatPr defaultColWidth="9" defaultRowHeight="13.5"/>
  <cols>
    <col min="1" max="1" width="5.125" style="88" customWidth="1"/>
    <col min="2" max="2" width="16.125" style="88" bestFit="1" customWidth="1"/>
    <col min="3" max="3" width="3.375" style="88" customWidth="1"/>
    <col min="4" max="4" width="29.625" style="88" bestFit="1" customWidth="1"/>
    <col min="5" max="5" width="5.25" style="104" customWidth="1"/>
    <col min="6" max="6" width="5.125" style="104" customWidth="1"/>
    <col min="7" max="7" width="10.5" style="105" bestFit="1" customWidth="1"/>
    <col min="8" max="8" width="5.375" style="106" customWidth="1"/>
    <col min="9" max="9" width="5.375" style="104" customWidth="1"/>
    <col min="10" max="10" width="13" style="104" bestFit="1" customWidth="1"/>
    <col min="11" max="11" width="8.375" style="107" bestFit="1" customWidth="1"/>
    <col min="12" max="12" width="29.875" style="88" bestFit="1" customWidth="1"/>
    <col min="13" max="13" width="11" style="88" bestFit="1" customWidth="1"/>
    <col min="14" max="16384" width="9" style="88"/>
  </cols>
  <sheetData>
    <row r="1" spans="1:12" ht="36.75" customHeight="1" thickBot="1">
      <c r="A1" s="220" t="s">
        <v>79</v>
      </c>
      <c r="B1" s="220"/>
      <c r="C1" s="220" t="s">
        <v>107</v>
      </c>
      <c r="D1" s="220"/>
      <c r="E1" s="220"/>
      <c r="F1" s="220"/>
      <c r="G1" s="220"/>
      <c r="H1" s="220"/>
      <c r="I1" s="220"/>
      <c r="J1" s="220"/>
      <c r="K1" s="220"/>
      <c r="L1" s="220"/>
    </row>
    <row r="2" spans="1:12" ht="30" customHeight="1" thickTop="1" thickBot="1">
      <c r="A2" s="7" t="s">
        <v>76</v>
      </c>
      <c r="B2" s="52" t="s">
        <v>75</v>
      </c>
      <c r="C2" s="224" t="s">
        <v>77</v>
      </c>
      <c r="D2" s="225"/>
      <c r="E2" s="8" t="s">
        <v>0</v>
      </c>
      <c r="F2" s="9" t="s">
        <v>1</v>
      </c>
      <c r="G2" s="10" t="s">
        <v>2</v>
      </c>
      <c r="H2" s="9" t="s">
        <v>0</v>
      </c>
      <c r="I2" s="11" t="s">
        <v>1</v>
      </c>
      <c r="J2" s="12" t="s">
        <v>3</v>
      </c>
      <c r="K2" s="13" t="s">
        <v>44</v>
      </c>
      <c r="L2" s="138" t="s">
        <v>45</v>
      </c>
    </row>
    <row r="3" spans="1:12" ht="30" customHeight="1">
      <c r="A3" s="221">
        <v>1</v>
      </c>
      <c r="B3" s="226" t="s">
        <v>92</v>
      </c>
      <c r="C3" s="14">
        <v>1</v>
      </c>
      <c r="D3" s="15" t="s">
        <v>86</v>
      </c>
      <c r="E3" s="16">
        <v>6</v>
      </c>
      <c r="F3" s="17" t="s">
        <v>40</v>
      </c>
      <c r="G3" s="18">
        <v>150000</v>
      </c>
      <c r="H3" s="17">
        <v>2</v>
      </c>
      <c r="I3" s="19" t="s">
        <v>46</v>
      </c>
      <c r="J3" s="20">
        <f>E3*G3*H3</f>
        <v>1800000</v>
      </c>
      <c r="K3" s="133">
        <f>J3/$J$36</f>
        <v>0.10290806764947683</v>
      </c>
      <c r="L3" s="248"/>
    </row>
    <row r="4" spans="1:12" ht="30" customHeight="1">
      <c r="A4" s="222"/>
      <c r="B4" s="227"/>
      <c r="C4" s="21">
        <v>2</v>
      </c>
      <c r="D4" s="22" t="s">
        <v>87</v>
      </c>
      <c r="E4" s="23">
        <v>6</v>
      </c>
      <c r="F4" s="24" t="s">
        <v>47</v>
      </c>
      <c r="G4" s="25">
        <v>200000</v>
      </c>
      <c r="H4" s="24">
        <v>2</v>
      </c>
      <c r="I4" s="26" t="s">
        <v>48</v>
      </c>
      <c r="J4" s="27">
        <f t="shared" ref="J4:J5" si="0">E4*G4*H4</f>
        <v>2400000</v>
      </c>
      <c r="K4" s="134">
        <f>J4/$J$36</f>
        <v>0.13721075686596909</v>
      </c>
      <c r="L4" s="249"/>
    </row>
    <row r="5" spans="1:12" ht="30" customHeight="1">
      <c r="A5" s="222"/>
      <c r="B5" s="227"/>
      <c r="C5" s="118">
        <v>3</v>
      </c>
      <c r="D5" s="119" t="s">
        <v>88</v>
      </c>
      <c r="E5" s="120">
        <v>2</v>
      </c>
      <c r="F5" s="121" t="s">
        <v>49</v>
      </c>
      <c r="G5" s="122">
        <v>300000</v>
      </c>
      <c r="H5" s="121">
        <v>2</v>
      </c>
      <c r="I5" s="123" t="s">
        <v>48</v>
      </c>
      <c r="J5" s="124">
        <f t="shared" si="0"/>
        <v>1200000</v>
      </c>
      <c r="K5" s="135">
        <f>J5/$J$36</f>
        <v>6.8605378432984546E-2</v>
      </c>
      <c r="L5" s="249"/>
    </row>
    <row r="6" spans="1:12" ht="30" customHeight="1">
      <c r="A6" s="222"/>
      <c r="B6" s="227"/>
      <c r="C6" s="118">
        <v>4</v>
      </c>
      <c r="D6" s="119" t="s">
        <v>89</v>
      </c>
      <c r="E6" s="120">
        <v>2</v>
      </c>
      <c r="F6" s="121" t="s">
        <v>22</v>
      </c>
      <c r="G6" s="122">
        <v>250000</v>
      </c>
      <c r="H6" s="121">
        <v>2</v>
      </c>
      <c r="I6" s="123" t="s">
        <v>12</v>
      </c>
      <c r="J6" s="124">
        <f t="shared" ref="J6" si="1">E6*G6*H6</f>
        <v>1000000</v>
      </c>
      <c r="K6" s="135">
        <f>J6/$J$36</f>
        <v>5.7171148694153795E-2</v>
      </c>
      <c r="L6" s="249"/>
    </row>
    <row r="7" spans="1:12" ht="30" customHeight="1">
      <c r="A7" s="222"/>
      <c r="B7" s="227"/>
      <c r="C7" s="111">
        <v>5</v>
      </c>
      <c r="D7" s="112" t="s">
        <v>90</v>
      </c>
      <c r="E7" s="113">
        <v>2</v>
      </c>
      <c r="F7" s="114" t="s">
        <v>22</v>
      </c>
      <c r="G7" s="115">
        <v>200000</v>
      </c>
      <c r="H7" s="114">
        <v>2</v>
      </c>
      <c r="I7" s="116" t="s">
        <v>12</v>
      </c>
      <c r="J7" s="117">
        <f t="shared" ref="J7" si="2">E7*G7*H7</f>
        <v>800000</v>
      </c>
      <c r="K7" s="136">
        <f>J7/$J$36</f>
        <v>4.5736918955323037E-2</v>
      </c>
      <c r="L7" s="249"/>
    </row>
    <row r="8" spans="1:12" ht="30" customHeight="1" thickBot="1">
      <c r="A8" s="223"/>
      <c r="B8" s="228"/>
      <c r="C8" s="28"/>
      <c r="D8" s="29" t="s">
        <v>50</v>
      </c>
      <c r="E8" s="229">
        <f>SUM(J3:J7)</f>
        <v>7200000</v>
      </c>
      <c r="F8" s="230"/>
      <c r="G8" s="230"/>
      <c r="H8" s="230"/>
      <c r="I8" s="230"/>
      <c r="J8" s="231"/>
      <c r="K8" s="137">
        <f>E8/$J$36</f>
        <v>0.4116322705979073</v>
      </c>
      <c r="L8" s="250"/>
    </row>
    <row r="9" spans="1:12" ht="30" customHeight="1">
      <c r="A9" s="221">
        <v>2</v>
      </c>
      <c r="B9" s="232" t="s">
        <v>128</v>
      </c>
      <c r="C9" s="125">
        <v>1</v>
      </c>
      <c r="D9" s="126" t="s">
        <v>93</v>
      </c>
      <c r="E9" s="127">
        <v>3</v>
      </c>
      <c r="F9" s="128" t="s">
        <v>40</v>
      </c>
      <c r="G9" s="129">
        <v>50000</v>
      </c>
      <c r="H9" s="128">
        <v>4</v>
      </c>
      <c r="I9" s="130" t="s">
        <v>84</v>
      </c>
      <c r="J9" s="131">
        <f>E9*G9*H9</f>
        <v>600000</v>
      </c>
      <c r="K9" s="132">
        <f>J9/$J$36</f>
        <v>3.4302689216492273E-2</v>
      </c>
      <c r="L9" s="234" t="s">
        <v>104</v>
      </c>
    </row>
    <row r="10" spans="1:12" ht="30" customHeight="1">
      <c r="A10" s="222"/>
      <c r="B10" s="233"/>
      <c r="C10" s="139">
        <v>2</v>
      </c>
      <c r="D10" s="140" t="s">
        <v>94</v>
      </c>
      <c r="E10" s="141">
        <v>3</v>
      </c>
      <c r="F10" s="142" t="s">
        <v>51</v>
      </c>
      <c r="G10" s="143">
        <v>50000</v>
      </c>
      <c r="H10" s="142">
        <v>4</v>
      </c>
      <c r="I10" s="144" t="s">
        <v>85</v>
      </c>
      <c r="J10" s="145">
        <f>E10*G10*H10</f>
        <v>600000</v>
      </c>
      <c r="K10" s="153">
        <f>J10/$J$36</f>
        <v>3.4302689216492273E-2</v>
      </c>
      <c r="L10" s="234"/>
    </row>
    <row r="11" spans="1:12" ht="30" customHeight="1" thickBot="1">
      <c r="A11" s="222"/>
      <c r="B11" s="233"/>
      <c r="C11" s="110"/>
      <c r="D11" s="29" t="s">
        <v>38</v>
      </c>
      <c r="E11" s="236">
        <f>SUM(J9:J10)</f>
        <v>1200000</v>
      </c>
      <c r="F11" s="237"/>
      <c r="G11" s="237"/>
      <c r="H11" s="237"/>
      <c r="I11" s="237"/>
      <c r="J11" s="238"/>
      <c r="K11" s="30">
        <f>E11/$J$36</f>
        <v>6.8605378432984546E-2</v>
      </c>
      <c r="L11" s="235"/>
    </row>
    <row r="12" spans="1:12" ht="30" customHeight="1">
      <c r="A12" s="214">
        <v>3</v>
      </c>
      <c r="B12" s="217" t="s">
        <v>98</v>
      </c>
      <c r="C12" s="14">
        <v>1</v>
      </c>
      <c r="D12" s="251" t="s">
        <v>52</v>
      </c>
      <c r="E12" s="252">
        <v>20</v>
      </c>
      <c r="F12" s="253" t="s">
        <v>41</v>
      </c>
      <c r="G12" s="254">
        <v>400</v>
      </c>
      <c r="H12" s="253">
        <v>15</v>
      </c>
      <c r="I12" s="255" t="s">
        <v>37</v>
      </c>
      <c r="J12" s="256">
        <f t="shared" ref="J12:J26" si="3">E12*G12*H12</f>
        <v>120000</v>
      </c>
      <c r="K12" s="31">
        <f t="shared" ref="K12:K27" si="4">J12/$J$36</f>
        <v>6.8605378432984553E-3</v>
      </c>
      <c r="L12" s="32" t="s">
        <v>130</v>
      </c>
    </row>
    <row r="13" spans="1:12" ht="30" customHeight="1">
      <c r="A13" s="215"/>
      <c r="B13" s="218"/>
      <c r="C13" s="21">
        <v>2</v>
      </c>
      <c r="D13" s="33" t="s">
        <v>95</v>
      </c>
      <c r="E13" s="34">
        <v>1</v>
      </c>
      <c r="F13" s="35" t="s">
        <v>36</v>
      </c>
      <c r="G13" s="36">
        <v>6000</v>
      </c>
      <c r="H13" s="35">
        <v>15</v>
      </c>
      <c r="I13" s="37" t="s">
        <v>37</v>
      </c>
      <c r="J13" s="38">
        <f t="shared" si="3"/>
        <v>90000</v>
      </c>
      <c r="K13" s="39">
        <f t="shared" si="4"/>
        <v>5.1454033824738414E-3</v>
      </c>
      <c r="L13" s="40" t="s">
        <v>53</v>
      </c>
    </row>
    <row r="14" spans="1:12" ht="30" customHeight="1">
      <c r="A14" s="215"/>
      <c r="B14" s="218"/>
      <c r="C14" s="21">
        <v>3</v>
      </c>
      <c r="D14" s="33" t="s">
        <v>96</v>
      </c>
      <c r="E14" s="34">
        <v>8</v>
      </c>
      <c r="F14" s="35" t="s">
        <v>54</v>
      </c>
      <c r="G14" s="36">
        <v>1490</v>
      </c>
      <c r="H14" s="35">
        <v>2</v>
      </c>
      <c r="I14" s="37" t="s">
        <v>55</v>
      </c>
      <c r="J14" s="38">
        <f>E14*G14*H14</f>
        <v>23840</v>
      </c>
      <c r="K14" s="39">
        <f t="shared" si="4"/>
        <v>1.3629601848686263E-3</v>
      </c>
      <c r="L14" s="41" t="s">
        <v>131</v>
      </c>
    </row>
    <row r="15" spans="1:12" ht="30" customHeight="1">
      <c r="A15" s="215"/>
      <c r="B15" s="218"/>
      <c r="C15" s="21">
        <v>4</v>
      </c>
      <c r="D15" s="257" t="s">
        <v>43</v>
      </c>
      <c r="E15" s="258">
        <v>28</v>
      </c>
      <c r="F15" s="24" t="s">
        <v>40</v>
      </c>
      <c r="G15" s="25">
        <v>1400</v>
      </c>
      <c r="H15" s="24">
        <v>15</v>
      </c>
      <c r="I15" s="26" t="s">
        <v>97</v>
      </c>
      <c r="J15" s="38">
        <f>E15*G15*H15</f>
        <v>588000</v>
      </c>
      <c r="K15" s="39">
        <f t="shared" si="4"/>
        <v>3.361663543216243E-2</v>
      </c>
      <c r="L15" s="41" t="s">
        <v>132</v>
      </c>
    </row>
    <row r="16" spans="1:12" ht="30" customHeight="1">
      <c r="A16" s="215"/>
      <c r="B16" s="218"/>
      <c r="C16" s="21">
        <v>5</v>
      </c>
      <c r="D16" s="33" t="s">
        <v>56</v>
      </c>
      <c r="E16" s="34">
        <v>28</v>
      </c>
      <c r="F16" s="35" t="s">
        <v>54</v>
      </c>
      <c r="G16" s="36">
        <v>1000</v>
      </c>
      <c r="H16" s="35">
        <v>0.5</v>
      </c>
      <c r="I16" s="37" t="s">
        <v>42</v>
      </c>
      <c r="J16" s="38">
        <f t="shared" si="3"/>
        <v>14000</v>
      </c>
      <c r="K16" s="39">
        <f t="shared" si="4"/>
        <v>8.0039608171815306E-4</v>
      </c>
      <c r="L16" s="41" t="s">
        <v>132</v>
      </c>
    </row>
    <row r="17" spans="1:12" ht="30" customHeight="1">
      <c r="A17" s="215"/>
      <c r="B17" s="218"/>
      <c r="C17" s="21">
        <v>6</v>
      </c>
      <c r="D17" s="33" t="s">
        <v>57</v>
      </c>
      <c r="E17" s="34">
        <v>28</v>
      </c>
      <c r="F17" s="35" t="s">
        <v>41</v>
      </c>
      <c r="G17" s="36">
        <v>0</v>
      </c>
      <c r="H17" s="35">
        <v>1</v>
      </c>
      <c r="I17" s="37" t="s">
        <v>58</v>
      </c>
      <c r="J17" s="38">
        <f t="shared" si="3"/>
        <v>0</v>
      </c>
      <c r="K17" s="39">
        <f t="shared" si="4"/>
        <v>0</v>
      </c>
      <c r="L17" s="41" t="s">
        <v>132</v>
      </c>
    </row>
    <row r="18" spans="1:12" ht="30" customHeight="1">
      <c r="A18" s="215"/>
      <c r="B18" s="218"/>
      <c r="C18" s="21">
        <v>7</v>
      </c>
      <c r="D18" s="33" t="s">
        <v>59</v>
      </c>
      <c r="E18" s="34">
        <v>28</v>
      </c>
      <c r="F18" s="35" t="s">
        <v>49</v>
      </c>
      <c r="G18" s="36">
        <v>2000</v>
      </c>
      <c r="H18" s="35">
        <v>1</v>
      </c>
      <c r="I18" s="37" t="s">
        <v>36</v>
      </c>
      <c r="J18" s="38">
        <f t="shared" si="3"/>
        <v>56000</v>
      </c>
      <c r="K18" s="39">
        <f t="shared" si="4"/>
        <v>3.2015843268726123E-3</v>
      </c>
      <c r="L18" s="40" t="s">
        <v>60</v>
      </c>
    </row>
    <row r="19" spans="1:12" ht="30" customHeight="1">
      <c r="A19" s="215"/>
      <c r="B19" s="218"/>
      <c r="C19" s="21">
        <v>8</v>
      </c>
      <c r="D19" s="33" t="s">
        <v>110</v>
      </c>
      <c r="E19" s="34">
        <v>1</v>
      </c>
      <c r="F19" s="35" t="s">
        <v>36</v>
      </c>
      <c r="G19" s="36">
        <v>10000</v>
      </c>
      <c r="H19" s="35">
        <v>12</v>
      </c>
      <c r="I19" s="37" t="s">
        <v>118</v>
      </c>
      <c r="J19" s="38">
        <f>E19*G19*H19</f>
        <v>120000</v>
      </c>
      <c r="K19" s="39">
        <f t="shared" ref="K19" si="5">J19/$J$36</f>
        <v>6.8605378432984553E-3</v>
      </c>
      <c r="L19" s="40" t="s">
        <v>129</v>
      </c>
    </row>
    <row r="20" spans="1:12" ht="30" customHeight="1">
      <c r="A20" s="215"/>
      <c r="B20" s="218"/>
      <c r="C20" s="21">
        <v>9</v>
      </c>
      <c r="D20" s="259" t="s">
        <v>61</v>
      </c>
      <c r="E20" s="260">
        <v>1</v>
      </c>
      <c r="F20" s="261" t="s">
        <v>36</v>
      </c>
      <c r="G20" s="262">
        <v>1500</v>
      </c>
      <c r="H20" s="261">
        <v>28</v>
      </c>
      <c r="I20" s="263" t="s">
        <v>41</v>
      </c>
      <c r="J20" s="264">
        <f t="shared" si="3"/>
        <v>42000</v>
      </c>
      <c r="K20" s="42">
        <f t="shared" si="4"/>
        <v>2.4011882451544591E-3</v>
      </c>
      <c r="L20" s="41" t="s">
        <v>132</v>
      </c>
    </row>
    <row r="21" spans="1:12" ht="30" customHeight="1">
      <c r="A21" s="215"/>
      <c r="B21" s="218"/>
      <c r="C21" s="21">
        <v>10</v>
      </c>
      <c r="D21" s="43" t="s">
        <v>62</v>
      </c>
      <c r="E21" s="190">
        <v>20</v>
      </c>
      <c r="F21" s="191" t="s">
        <v>63</v>
      </c>
      <c r="G21" s="192">
        <v>0</v>
      </c>
      <c r="H21" s="191">
        <v>1</v>
      </c>
      <c r="I21" s="193" t="s">
        <v>64</v>
      </c>
      <c r="J21" s="44">
        <f t="shared" si="3"/>
        <v>0</v>
      </c>
      <c r="K21" s="45">
        <f t="shared" si="4"/>
        <v>0</v>
      </c>
      <c r="L21" s="46" t="s">
        <v>133</v>
      </c>
    </row>
    <row r="22" spans="1:12" ht="30" customHeight="1">
      <c r="A22" s="215"/>
      <c r="B22" s="218"/>
      <c r="C22" s="21">
        <v>11</v>
      </c>
      <c r="D22" s="43" t="s">
        <v>134</v>
      </c>
      <c r="E22" s="265">
        <v>1</v>
      </c>
      <c r="F22" s="266" t="s">
        <v>41</v>
      </c>
      <c r="G22" s="267">
        <v>50000</v>
      </c>
      <c r="H22" s="266">
        <v>2</v>
      </c>
      <c r="I22" s="268" t="s">
        <v>65</v>
      </c>
      <c r="J22" s="44">
        <f t="shared" si="3"/>
        <v>100000</v>
      </c>
      <c r="K22" s="47">
        <f t="shared" si="4"/>
        <v>5.7171148694153797E-3</v>
      </c>
      <c r="L22" s="269" t="s">
        <v>135</v>
      </c>
    </row>
    <row r="23" spans="1:12" ht="30" customHeight="1">
      <c r="A23" s="215"/>
      <c r="B23" s="218"/>
      <c r="C23" s="21">
        <v>12</v>
      </c>
      <c r="D23" s="43" t="s">
        <v>66</v>
      </c>
      <c r="E23" s="265">
        <v>1</v>
      </c>
      <c r="F23" s="266" t="s">
        <v>41</v>
      </c>
      <c r="G23" s="267">
        <v>0</v>
      </c>
      <c r="H23" s="266">
        <v>1</v>
      </c>
      <c r="I23" s="268" t="s">
        <v>67</v>
      </c>
      <c r="J23" s="44">
        <f t="shared" si="3"/>
        <v>0</v>
      </c>
      <c r="K23" s="47">
        <f t="shared" si="4"/>
        <v>0</v>
      </c>
      <c r="L23" s="48" t="s">
        <v>68</v>
      </c>
    </row>
    <row r="24" spans="1:12" ht="30" customHeight="1">
      <c r="A24" s="215"/>
      <c r="B24" s="218"/>
      <c r="C24" s="21">
        <v>13</v>
      </c>
      <c r="D24" s="43" t="s">
        <v>69</v>
      </c>
      <c r="E24" s="265">
        <v>1</v>
      </c>
      <c r="F24" s="266" t="s">
        <v>41</v>
      </c>
      <c r="G24" s="267">
        <v>0</v>
      </c>
      <c r="H24" s="266">
        <v>15</v>
      </c>
      <c r="I24" s="268" t="s">
        <v>39</v>
      </c>
      <c r="J24" s="270">
        <f t="shared" si="3"/>
        <v>0</v>
      </c>
      <c r="K24" s="47">
        <f t="shared" si="4"/>
        <v>0</v>
      </c>
      <c r="L24" s="48"/>
    </row>
    <row r="25" spans="1:12" ht="30" customHeight="1">
      <c r="A25" s="215"/>
      <c r="B25" s="218"/>
      <c r="C25" s="21">
        <v>14</v>
      </c>
      <c r="D25" s="43" t="s">
        <v>70</v>
      </c>
      <c r="E25" s="265">
        <v>5</v>
      </c>
      <c r="F25" s="266" t="s">
        <v>41</v>
      </c>
      <c r="G25" s="267">
        <v>1600</v>
      </c>
      <c r="H25" s="266">
        <v>15</v>
      </c>
      <c r="I25" s="271" t="s">
        <v>71</v>
      </c>
      <c r="J25" s="44">
        <f t="shared" si="3"/>
        <v>120000</v>
      </c>
      <c r="K25" s="47">
        <f t="shared" si="4"/>
        <v>6.8605378432984553E-3</v>
      </c>
      <c r="L25" s="48"/>
    </row>
    <row r="26" spans="1:12" ht="30" customHeight="1">
      <c r="A26" s="215"/>
      <c r="B26" s="218"/>
      <c r="C26" s="21">
        <v>15</v>
      </c>
      <c r="D26" s="33" t="s">
        <v>99</v>
      </c>
      <c r="E26" s="34">
        <v>2</v>
      </c>
      <c r="F26" s="35" t="s">
        <v>41</v>
      </c>
      <c r="G26" s="36">
        <v>1600</v>
      </c>
      <c r="H26" s="35">
        <v>15</v>
      </c>
      <c r="I26" s="37" t="s">
        <v>37</v>
      </c>
      <c r="J26" s="38">
        <f t="shared" si="3"/>
        <v>48000</v>
      </c>
      <c r="K26" s="39">
        <f t="shared" si="4"/>
        <v>2.7442151373193819E-3</v>
      </c>
      <c r="L26" s="40"/>
    </row>
    <row r="27" spans="1:12" ht="30" customHeight="1">
      <c r="A27" s="215"/>
      <c r="B27" s="218"/>
      <c r="C27" s="146">
        <v>16</v>
      </c>
      <c r="D27" s="147" t="s">
        <v>72</v>
      </c>
      <c r="E27" s="148">
        <v>1</v>
      </c>
      <c r="F27" s="149" t="s">
        <v>73</v>
      </c>
      <c r="G27" s="272">
        <v>17440</v>
      </c>
      <c r="H27" s="149"/>
      <c r="I27" s="273"/>
      <c r="J27" s="274">
        <f>E27*G27</f>
        <v>17440</v>
      </c>
      <c r="K27" s="150">
        <f t="shared" si="4"/>
        <v>9.9706483322604218E-4</v>
      </c>
      <c r="L27" s="168" t="s">
        <v>74</v>
      </c>
    </row>
    <row r="28" spans="1:12" ht="30" customHeight="1" thickBot="1">
      <c r="A28" s="216"/>
      <c r="B28" s="219"/>
      <c r="C28" s="28"/>
      <c r="D28" s="151" t="s">
        <v>38</v>
      </c>
      <c r="E28" s="229">
        <f>SUM(J12:J27)</f>
        <v>1339280</v>
      </c>
      <c r="F28" s="230"/>
      <c r="G28" s="230"/>
      <c r="H28" s="230"/>
      <c r="I28" s="230"/>
      <c r="J28" s="231"/>
      <c r="K28" s="152">
        <f>E28/$J$36</f>
        <v>7.6568176023106296E-2</v>
      </c>
      <c r="L28" s="167"/>
    </row>
    <row r="29" spans="1:12" ht="30" customHeight="1">
      <c r="A29" s="214">
        <v>4</v>
      </c>
      <c r="B29" s="217" t="s">
        <v>139</v>
      </c>
      <c r="C29" s="154">
        <v>1</v>
      </c>
      <c r="D29" s="180" t="s">
        <v>119</v>
      </c>
      <c r="E29" s="181">
        <v>1</v>
      </c>
      <c r="F29" s="182" t="s">
        <v>22</v>
      </c>
      <c r="G29" s="183">
        <v>100165</v>
      </c>
      <c r="H29" s="182">
        <v>12</v>
      </c>
      <c r="I29" s="184" t="s">
        <v>42</v>
      </c>
      <c r="J29" s="185">
        <f>E29*G29*H29</f>
        <v>1201980</v>
      </c>
      <c r="K29" s="172">
        <f t="shared" ref="K29:K34" si="6">J29/$J$36</f>
        <v>6.871857730739897E-2</v>
      </c>
      <c r="L29" s="186" t="s">
        <v>121</v>
      </c>
    </row>
    <row r="30" spans="1:12" ht="30" customHeight="1">
      <c r="A30" s="215"/>
      <c r="B30" s="218"/>
      <c r="C30" s="154">
        <v>2</v>
      </c>
      <c r="D30" s="180" t="s">
        <v>120</v>
      </c>
      <c r="E30" s="181">
        <v>2</v>
      </c>
      <c r="F30" s="182" t="s">
        <v>22</v>
      </c>
      <c r="G30" s="183">
        <v>80670</v>
      </c>
      <c r="H30" s="182">
        <v>12</v>
      </c>
      <c r="I30" s="184" t="s">
        <v>42</v>
      </c>
      <c r="J30" s="185">
        <f>E30*G30*H30</f>
        <v>1936080</v>
      </c>
      <c r="K30" s="173">
        <f t="shared" si="6"/>
        <v>0.11068791756377727</v>
      </c>
      <c r="L30" s="187" t="s">
        <v>138</v>
      </c>
    </row>
    <row r="31" spans="1:12" ht="30" customHeight="1">
      <c r="A31" s="215"/>
      <c r="B31" s="218"/>
      <c r="C31" s="154">
        <v>3</v>
      </c>
      <c r="D31" s="180" t="s">
        <v>136</v>
      </c>
      <c r="E31" s="181">
        <v>1</v>
      </c>
      <c r="F31" s="182" t="s">
        <v>22</v>
      </c>
      <c r="G31" s="183">
        <v>1600</v>
      </c>
      <c r="H31" s="182">
        <v>360</v>
      </c>
      <c r="I31" s="184" t="s">
        <v>37</v>
      </c>
      <c r="J31" s="185">
        <f>E31*G31*H31</f>
        <v>576000</v>
      </c>
      <c r="K31" s="173">
        <f t="shared" si="6"/>
        <v>3.2930581647832587E-2</v>
      </c>
      <c r="L31" s="275" t="s">
        <v>137</v>
      </c>
    </row>
    <row r="32" spans="1:12" ht="60" customHeight="1">
      <c r="A32" s="215"/>
      <c r="B32" s="218"/>
      <c r="C32" s="154">
        <v>4</v>
      </c>
      <c r="D32" s="180" t="s">
        <v>100</v>
      </c>
      <c r="E32" s="181">
        <v>2</v>
      </c>
      <c r="F32" s="182" t="s">
        <v>101</v>
      </c>
      <c r="G32" s="159">
        <v>1600</v>
      </c>
      <c r="H32" s="182">
        <v>200</v>
      </c>
      <c r="I32" s="184" t="s">
        <v>102</v>
      </c>
      <c r="J32" s="161">
        <f>E32*G32*H32</f>
        <v>640000</v>
      </c>
      <c r="K32" s="163">
        <f t="shared" si="6"/>
        <v>3.6589535164258426E-2</v>
      </c>
      <c r="L32" s="276"/>
    </row>
    <row r="33" spans="1:12" ht="30" customHeight="1">
      <c r="A33" s="215"/>
      <c r="B33" s="218"/>
      <c r="C33" s="154">
        <v>5</v>
      </c>
      <c r="D33" s="158" t="s">
        <v>105</v>
      </c>
      <c r="E33" s="155">
        <v>1</v>
      </c>
      <c r="F33" s="156" t="s">
        <v>36</v>
      </c>
      <c r="G33" s="159">
        <v>280000</v>
      </c>
      <c r="H33" s="156">
        <v>12</v>
      </c>
      <c r="I33" s="157" t="s">
        <v>42</v>
      </c>
      <c r="J33" s="161">
        <f>E33*G33*H33</f>
        <v>3360000</v>
      </c>
      <c r="K33" s="163">
        <f t="shared" si="6"/>
        <v>0.19209505961235673</v>
      </c>
      <c r="L33" s="160" t="s">
        <v>122</v>
      </c>
    </row>
    <row r="34" spans="1:12" ht="30" customHeight="1">
      <c r="A34" s="215"/>
      <c r="B34" s="218"/>
      <c r="C34" s="139">
        <v>6</v>
      </c>
      <c r="D34" s="140" t="s">
        <v>72</v>
      </c>
      <c r="E34" s="188">
        <v>1</v>
      </c>
      <c r="F34" s="142" t="s">
        <v>36</v>
      </c>
      <c r="G34" s="143"/>
      <c r="H34" s="142"/>
      <c r="I34" s="189"/>
      <c r="J34" s="145">
        <f>38000</f>
        <v>38000</v>
      </c>
      <c r="K34" s="162">
        <f t="shared" si="6"/>
        <v>2.1725036503778441E-3</v>
      </c>
      <c r="L34" s="169"/>
    </row>
    <row r="35" spans="1:12" ht="30" customHeight="1" thickBot="1">
      <c r="A35" s="216"/>
      <c r="B35" s="219"/>
      <c r="C35" s="28"/>
      <c r="D35" s="151" t="s">
        <v>38</v>
      </c>
      <c r="E35" s="229">
        <f>SUM(J29:J34)</f>
        <v>7752060</v>
      </c>
      <c r="F35" s="230"/>
      <c r="G35" s="230"/>
      <c r="H35" s="230"/>
      <c r="I35" s="230"/>
      <c r="J35" s="231"/>
      <c r="K35" s="152">
        <f>E35/$J$36</f>
        <v>0.44319417494600183</v>
      </c>
      <c r="L35" s="167"/>
    </row>
    <row r="36" spans="1:12" ht="30" customHeight="1" thickBot="1">
      <c r="A36" s="239" t="s">
        <v>109</v>
      </c>
      <c r="B36" s="240"/>
      <c r="C36" s="240"/>
      <c r="D36" s="240"/>
      <c r="E36" s="241"/>
      <c r="F36" s="241"/>
      <c r="G36" s="241"/>
      <c r="H36" s="241"/>
      <c r="I36" s="242"/>
      <c r="J36" s="49">
        <f>SUM(E8,E11,E28,E35)</f>
        <v>17491340</v>
      </c>
      <c r="K36" s="50">
        <f>SUM(K8,K11,K28,K35)</f>
        <v>1</v>
      </c>
      <c r="L36" s="51"/>
    </row>
    <row r="37" spans="1:12" ht="29.25" customHeight="1" thickTop="1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</row>
    <row r="38" spans="1:12" ht="21.75" customHeight="1">
      <c r="L38" s="108"/>
    </row>
  </sheetData>
  <mergeCells count="20">
    <mergeCell ref="E35:J35"/>
    <mergeCell ref="A29:A35"/>
    <mergeCell ref="B29:B35"/>
    <mergeCell ref="L31:L32"/>
    <mergeCell ref="A37:L37"/>
    <mergeCell ref="A36:I36"/>
    <mergeCell ref="E28:J28"/>
    <mergeCell ref="A12:A28"/>
    <mergeCell ref="B12:B28"/>
    <mergeCell ref="A1:B1"/>
    <mergeCell ref="C1:L1"/>
    <mergeCell ref="A3:A8"/>
    <mergeCell ref="A9:A11"/>
    <mergeCell ref="C2:D2"/>
    <mergeCell ref="B3:B8"/>
    <mergeCell ref="E8:J8"/>
    <mergeCell ref="L3:L8"/>
    <mergeCell ref="B9:B11"/>
    <mergeCell ref="L9:L11"/>
    <mergeCell ref="E11:J11"/>
  </mergeCells>
  <phoneticPr fontId="1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5" sqref="B5"/>
    </sheetView>
  </sheetViews>
  <sheetFormatPr defaultRowHeight="16.5"/>
  <cols>
    <col min="1" max="1" width="16.125" bestFit="1" customWidth="1"/>
    <col min="2" max="2" width="11.625" bestFit="1" customWidth="1"/>
  </cols>
  <sheetData>
    <row r="1" spans="1:2">
      <c r="A1" t="s">
        <v>81</v>
      </c>
      <c r="B1" s="109">
        <f>附件1_2020年優秀經費預算總表!I24</f>
        <v>26408660</v>
      </c>
    </row>
    <row r="2" spans="1:2">
      <c r="A2" t="s">
        <v>80</v>
      </c>
      <c r="B2" s="109">
        <f>附件2_2020年潛力經費預算總表!J36</f>
        <v>17491340</v>
      </c>
    </row>
    <row r="3" spans="1:2">
      <c r="B3" s="109">
        <f>SUM(B1:B2)</f>
        <v>43900000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附件1_2020年優秀經費預算總表</vt:lpstr>
      <vt:lpstr>附件2_2020年潛力經費預算總表</vt:lpstr>
      <vt:lpstr>總計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</dc:creator>
  <cp:lastModifiedBy>Admin</cp:lastModifiedBy>
  <cp:lastPrinted>2020-07-24T07:54:11Z</cp:lastPrinted>
  <dcterms:created xsi:type="dcterms:W3CDTF">2013-02-20T02:24:06Z</dcterms:created>
  <dcterms:modified xsi:type="dcterms:W3CDTF">2020-08-04T03:20:30Z</dcterms:modified>
</cp:coreProperties>
</file>