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107年度\賽事相關\賽事\107.2.23.3.1福興盃T-1\籤表\"/>
    </mc:Choice>
  </mc:AlternateContent>
  <bookViews>
    <workbookView xWindow="0" yWindow="0" windowWidth="21600" windowHeight="9690" activeTab="5"/>
  </bookViews>
  <sheets>
    <sheet name="六女籤表" sheetId="7" r:id="rId1"/>
    <sheet name="五女籤表" sheetId="5" r:id="rId2"/>
    <sheet name="四女籤表" sheetId="4" r:id="rId3"/>
    <sheet name="六男籤表" sheetId="3" r:id="rId4"/>
    <sheet name="五男籤表" sheetId="2" r:id="rId5"/>
    <sheet name="四男籤表" sheetId="1" r:id="rId6"/>
  </sheets>
  <externalReferences>
    <externalReference r:id="rId7"/>
    <externalReference r:id="rId8"/>
    <externalReference r:id="rId9"/>
    <externalReference r:id="rId10"/>
    <externalReference r:id="rId11"/>
    <externalReference r:id="rId12"/>
  </externalReferences>
  <definedNames>
    <definedName name="_Order1" hidden="1">255</definedName>
    <definedName name="Combo_MD" localSheetId="1" hidden="1">{"'Sheet5'!$A$1:$F$68"}</definedName>
    <definedName name="Combo_MD" localSheetId="4" hidden="1">{"'Sheet5'!$A$1:$F$68"}</definedName>
    <definedName name="Combo_MD" localSheetId="0" hidden="1">{"'Sheet5'!$A$1:$F$68"}</definedName>
    <definedName name="Combo_MD" localSheetId="3" hidden="1">{"'Sheet5'!$A$1:$F$68"}</definedName>
    <definedName name="Combo_MD" localSheetId="2" hidden="1">{"'Sheet5'!$A$1:$F$68"}</definedName>
    <definedName name="Combo_MD" hidden="1">{"'Sheet5'!$A$1:$F$68"}</definedName>
    <definedName name="Combo_QD_32" localSheetId="1" hidden="1">{"'Sheet5'!$A$1:$F$68"}</definedName>
    <definedName name="Combo_QD_32" localSheetId="4" hidden="1">{"'Sheet5'!$A$1:$F$68"}</definedName>
    <definedName name="Combo_QD_32" localSheetId="0" hidden="1">{"'Sheet5'!$A$1:$F$68"}</definedName>
    <definedName name="Combo_QD_32" localSheetId="3" hidden="1">{"'Sheet5'!$A$1:$F$68"}</definedName>
    <definedName name="Combo_QD_32" localSheetId="2" hidden="1">{"'Sheet5'!$A$1:$F$68"}</definedName>
    <definedName name="Combo_QD_32" hidden="1">{"'Sheet5'!$A$1:$F$68"}</definedName>
    <definedName name="Combo_Qual" localSheetId="1" hidden="1">{"'Sheet5'!$A$1:$F$68"}</definedName>
    <definedName name="Combo_Qual" localSheetId="4" hidden="1">{"'Sheet5'!$A$1:$F$68"}</definedName>
    <definedName name="Combo_Qual" localSheetId="0" hidden="1">{"'Sheet5'!$A$1:$F$68"}</definedName>
    <definedName name="Combo_Qual" localSheetId="3" hidden="1">{"'Sheet5'!$A$1:$F$68"}</definedName>
    <definedName name="Combo_Qual" localSheetId="2" hidden="1">{"'Sheet5'!$A$1:$F$68"}</definedName>
    <definedName name="Combo_Qual" hidden="1">{"'Sheet5'!$A$1:$F$68"}</definedName>
    <definedName name="Combo_Qual_128_8" localSheetId="1" hidden="1">{"'Sheet5'!$A$1:$F$68"}</definedName>
    <definedName name="Combo_Qual_128_8" localSheetId="4" hidden="1">{"'Sheet5'!$A$1:$F$68"}</definedName>
    <definedName name="Combo_Qual_128_8" localSheetId="0" hidden="1">{"'Sheet5'!$A$1:$F$68"}</definedName>
    <definedName name="Combo_Qual_128_8" localSheetId="3" hidden="1">{"'Sheet5'!$A$1:$F$68"}</definedName>
    <definedName name="Combo_Qual_128_8" localSheetId="2" hidden="1">{"'Sheet5'!$A$1:$F$68"}</definedName>
    <definedName name="Combo_Qual_128_8" hidden="1">{"'Sheet5'!$A$1:$F$68"}</definedName>
    <definedName name="Combo_Qual_64_8" localSheetId="1" hidden="1">{"'Sheet5'!$A$1:$F$68"}</definedName>
    <definedName name="Combo_Qual_64_8" localSheetId="4" hidden="1">{"'Sheet5'!$A$1:$F$68"}</definedName>
    <definedName name="Combo_Qual_64_8" localSheetId="0" hidden="1">{"'Sheet5'!$A$1:$F$68"}</definedName>
    <definedName name="Combo_Qual_64_8" localSheetId="3" hidden="1">{"'Sheet5'!$A$1:$F$68"}</definedName>
    <definedName name="Combo_Qual_64_8" localSheetId="2" hidden="1">{"'Sheet5'!$A$1:$F$68"}</definedName>
    <definedName name="Combo_Qual_64_8" hidden="1">{"'Sheet5'!$A$1:$F$68"}</definedName>
    <definedName name="Combo2" localSheetId="1" hidden="1">{"'Sheet5'!$A$1:$F$68"}</definedName>
    <definedName name="Combo2" localSheetId="4" hidden="1">{"'Sheet5'!$A$1:$F$68"}</definedName>
    <definedName name="Combo2" localSheetId="0" hidden="1">{"'Sheet5'!$A$1:$F$68"}</definedName>
    <definedName name="Combo2" localSheetId="3" hidden="1">{"'Sheet5'!$A$1:$F$68"}</definedName>
    <definedName name="Combo2" localSheetId="2" hidden="1">{"'Sheet5'!$A$1:$F$68"}</definedName>
    <definedName name="Combo2" hidden="1">{"'Sheet5'!$A$1:$F$68"}</definedName>
    <definedName name="Draw1" localSheetId="1" hidden="1">{"'Sheet5'!$A$1:$F$68"}</definedName>
    <definedName name="Draw1" localSheetId="4" hidden="1">{"'Sheet5'!$A$1:$F$68"}</definedName>
    <definedName name="Draw1" localSheetId="0" hidden="1">{"'Sheet5'!$A$1:$F$68"}</definedName>
    <definedName name="Draw1" localSheetId="3" hidden="1">{"'Sheet5'!$A$1:$F$68"}</definedName>
    <definedName name="Draw1" localSheetId="2" hidden="1">{"'Sheet5'!$A$1:$F$68"}</definedName>
    <definedName name="Draw1" hidden="1">{"'Sheet5'!$A$1:$F$68"}</definedName>
    <definedName name="Draw10" localSheetId="1" hidden="1">{"'Sheet5'!$A$1:$F$68"}</definedName>
    <definedName name="Draw10" localSheetId="4" hidden="1">{"'Sheet5'!$A$1:$F$68"}</definedName>
    <definedName name="Draw10" localSheetId="0" hidden="1">{"'Sheet5'!$A$1:$F$68"}</definedName>
    <definedName name="Draw10" localSheetId="3" hidden="1">{"'Sheet5'!$A$1:$F$68"}</definedName>
    <definedName name="Draw10" localSheetId="2" hidden="1">{"'Sheet5'!$A$1:$F$68"}</definedName>
    <definedName name="Draw10" hidden="1">{"'Sheet5'!$A$1:$F$68"}</definedName>
    <definedName name="Draw11" localSheetId="1" hidden="1">{"'Sheet5'!$A$1:$F$68"}</definedName>
    <definedName name="Draw11" localSheetId="4" hidden="1">{"'Sheet5'!$A$1:$F$68"}</definedName>
    <definedName name="Draw11" localSheetId="0" hidden="1">{"'Sheet5'!$A$1:$F$68"}</definedName>
    <definedName name="Draw11" localSheetId="3" hidden="1">{"'Sheet5'!$A$1:$F$68"}</definedName>
    <definedName name="Draw11" localSheetId="2" hidden="1">{"'Sheet5'!$A$1:$F$68"}</definedName>
    <definedName name="Draw11" hidden="1">{"'Sheet5'!$A$1:$F$68"}</definedName>
    <definedName name="Draw12" localSheetId="1" hidden="1">{"'Sheet5'!$A$1:$F$68"}</definedName>
    <definedName name="Draw12" localSheetId="4" hidden="1">{"'Sheet5'!$A$1:$F$68"}</definedName>
    <definedName name="Draw12" localSheetId="0" hidden="1">{"'Sheet5'!$A$1:$F$68"}</definedName>
    <definedName name="Draw12" localSheetId="3" hidden="1">{"'Sheet5'!$A$1:$F$68"}</definedName>
    <definedName name="Draw12" localSheetId="2" hidden="1">{"'Sheet5'!$A$1:$F$68"}</definedName>
    <definedName name="Draw12" hidden="1">{"'Sheet5'!$A$1:$F$68"}</definedName>
    <definedName name="Draw13" localSheetId="1" hidden="1">{"'Sheet5'!$A$1:$F$68"}</definedName>
    <definedName name="Draw13" localSheetId="4" hidden="1">{"'Sheet5'!$A$1:$F$68"}</definedName>
    <definedName name="Draw13" localSheetId="0" hidden="1">{"'Sheet5'!$A$1:$F$68"}</definedName>
    <definedName name="Draw13" localSheetId="3" hidden="1">{"'Sheet5'!$A$1:$F$68"}</definedName>
    <definedName name="Draw13" localSheetId="2" hidden="1">{"'Sheet5'!$A$1:$F$68"}</definedName>
    <definedName name="Draw13" hidden="1">{"'Sheet5'!$A$1:$F$68"}</definedName>
    <definedName name="Draw14" localSheetId="1" hidden="1">{"'Sheet5'!$A$1:$F$68"}</definedName>
    <definedName name="Draw14" localSheetId="4" hidden="1">{"'Sheet5'!$A$1:$F$68"}</definedName>
    <definedName name="Draw14" localSheetId="0" hidden="1">{"'Sheet5'!$A$1:$F$68"}</definedName>
    <definedName name="Draw14" localSheetId="3" hidden="1">{"'Sheet5'!$A$1:$F$68"}</definedName>
    <definedName name="Draw14" localSheetId="2" hidden="1">{"'Sheet5'!$A$1:$F$68"}</definedName>
    <definedName name="Draw14" hidden="1">{"'Sheet5'!$A$1:$F$68"}</definedName>
    <definedName name="Draw15" localSheetId="1" hidden="1">{"'Sheet5'!$A$1:$F$68"}</definedName>
    <definedName name="Draw15" localSheetId="4" hidden="1">{"'Sheet5'!$A$1:$F$68"}</definedName>
    <definedName name="Draw15" localSheetId="0" hidden="1">{"'Sheet5'!$A$1:$F$68"}</definedName>
    <definedName name="Draw15" localSheetId="3" hidden="1">{"'Sheet5'!$A$1:$F$68"}</definedName>
    <definedName name="Draw15" localSheetId="2" hidden="1">{"'Sheet5'!$A$1:$F$68"}</definedName>
    <definedName name="Draw15" hidden="1">{"'Sheet5'!$A$1:$F$68"}</definedName>
    <definedName name="Draw16" localSheetId="1" hidden="1">{"'Sheet5'!$A$1:$F$68"}</definedName>
    <definedName name="Draw16" localSheetId="4" hidden="1">{"'Sheet5'!$A$1:$F$68"}</definedName>
    <definedName name="Draw16" localSheetId="0" hidden="1">{"'Sheet5'!$A$1:$F$68"}</definedName>
    <definedName name="Draw16" localSheetId="3" hidden="1">{"'Sheet5'!$A$1:$F$68"}</definedName>
    <definedName name="Draw16" localSheetId="2" hidden="1">{"'Sheet5'!$A$1:$F$68"}</definedName>
    <definedName name="Draw16" hidden="1">{"'Sheet5'!$A$1:$F$68"}</definedName>
    <definedName name="Draw17" localSheetId="1" hidden="1">{"'Sheet5'!$A$1:$F$68"}</definedName>
    <definedName name="Draw17" localSheetId="4" hidden="1">{"'Sheet5'!$A$1:$F$68"}</definedName>
    <definedName name="Draw17" localSheetId="0" hidden="1">{"'Sheet5'!$A$1:$F$68"}</definedName>
    <definedName name="Draw17" localSheetId="3" hidden="1">{"'Sheet5'!$A$1:$F$68"}</definedName>
    <definedName name="Draw17" localSheetId="2" hidden="1">{"'Sheet5'!$A$1:$F$68"}</definedName>
    <definedName name="Draw17" hidden="1">{"'Sheet5'!$A$1:$F$68"}</definedName>
    <definedName name="Draw18" localSheetId="1" hidden="1">{"'Sheet5'!$A$1:$F$68"}</definedName>
    <definedName name="Draw18" localSheetId="4" hidden="1">{"'Sheet5'!$A$1:$F$68"}</definedName>
    <definedName name="Draw18" localSheetId="0" hidden="1">{"'Sheet5'!$A$1:$F$68"}</definedName>
    <definedName name="Draw18" localSheetId="3" hidden="1">{"'Sheet5'!$A$1:$F$68"}</definedName>
    <definedName name="Draw18" localSheetId="2" hidden="1">{"'Sheet5'!$A$1:$F$68"}</definedName>
    <definedName name="Draw18" hidden="1">{"'Sheet5'!$A$1:$F$68"}</definedName>
    <definedName name="Draw2" localSheetId="1" hidden="1">{"'Sheet5'!$A$1:$F$68"}</definedName>
    <definedName name="Draw2" localSheetId="4" hidden="1">{"'Sheet5'!$A$1:$F$68"}</definedName>
    <definedName name="Draw2" localSheetId="0" hidden="1">{"'Sheet5'!$A$1:$F$68"}</definedName>
    <definedName name="Draw2" localSheetId="3" hidden="1">{"'Sheet5'!$A$1:$F$68"}</definedName>
    <definedName name="Draw2" localSheetId="2" hidden="1">{"'Sheet5'!$A$1:$F$68"}</definedName>
    <definedName name="Draw2" hidden="1">{"'Sheet5'!$A$1:$F$68"}</definedName>
    <definedName name="Draw3" localSheetId="1" hidden="1">{"'Sheet5'!$A$1:$F$68"}</definedName>
    <definedName name="Draw3" localSheetId="4" hidden="1">{"'Sheet5'!$A$1:$F$68"}</definedName>
    <definedName name="Draw3" localSheetId="0" hidden="1">{"'Sheet5'!$A$1:$F$68"}</definedName>
    <definedName name="Draw3" localSheetId="3" hidden="1">{"'Sheet5'!$A$1:$F$68"}</definedName>
    <definedName name="Draw3" localSheetId="2" hidden="1">{"'Sheet5'!$A$1:$F$68"}</definedName>
    <definedName name="Draw3" hidden="1">{"'Sheet5'!$A$1:$F$68"}</definedName>
    <definedName name="Draw4" localSheetId="1" hidden="1">{"'Sheet5'!$A$1:$F$68"}</definedName>
    <definedName name="Draw4" localSheetId="4" hidden="1">{"'Sheet5'!$A$1:$F$68"}</definedName>
    <definedName name="Draw4" localSheetId="0" hidden="1">{"'Sheet5'!$A$1:$F$68"}</definedName>
    <definedName name="Draw4" localSheetId="3" hidden="1">{"'Sheet5'!$A$1:$F$68"}</definedName>
    <definedName name="Draw4" localSheetId="2" hidden="1">{"'Sheet5'!$A$1:$F$68"}</definedName>
    <definedName name="Draw4" hidden="1">{"'Sheet5'!$A$1:$F$68"}</definedName>
    <definedName name="Draw5" localSheetId="1" hidden="1">{"'Sheet5'!$A$1:$F$68"}</definedName>
    <definedName name="Draw5" localSheetId="4" hidden="1">{"'Sheet5'!$A$1:$F$68"}</definedName>
    <definedName name="Draw5" localSheetId="0" hidden="1">{"'Sheet5'!$A$1:$F$68"}</definedName>
    <definedName name="Draw5" localSheetId="3" hidden="1">{"'Sheet5'!$A$1:$F$68"}</definedName>
    <definedName name="Draw5" localSheetId="2" hidden="1">{"'Sheet5'!$A$1:$F$68"}</definedName>
    <definedName name="Draw5" hidden="1">{"'Sheet5'!$A$1:$F$68"}</definedName>
    <definedName name="Draw6" localSheetId="1" hidden="1">{"'Sheet5'!$A$1:$F$68"}</definedName>
    <definedName name="Draw6" localSheetId="4" hidden="1">{"'Sheet5'!$A$1:$F$68"}</definedName>
    <definedName name="Draw6" localSheetId="0" hidden="1">{"'Sheet5'!$A$1:$F$68"}</definedName>
    <definedName name="Draw6" localSheetId="3" hidden="1">{"'Sheet5'!$A$1:$F$68"}</definedName>
    <definedName name="Draw6" localSheetId="2" hidden="1">{"'Sheet5'!$A$1:$F$68"}</definedName>
    <definedName name="Draw6" hidden="1">{"'Sheet5'!$A$1:$F$68"}</definedName>
    <definedName name="Draw7" localSheetId="1" hidden="1">{"'Sheet5'!$A$1:$F$68"}</definedName>
    <definedName name="Draw7" localSheetId="4" hidden="1">{"'Sheet5'!$A$1:$F$68"}</definedName>
    <definedName name="Draw7" localSheetId="0" hidden="1">{"'Sheet5'!$A$1:$F$68"}</definedName>
    <definedName name="Draw7" localSheetId="3" hidden="1">{"'Sheet5'!$A$1:$F$68"}</definedName>
    <definedName name="Draw7" localSheetId="2" hidden="1">{"'Sheet5'!$A$1:$F$68"}</definedName>
    <definedName name="Draw7" hidden="1">{"'Sheet5'!$A$1:$F$68"}</definedName>
    <definedName name="Draw8" localSheetId="1" hidden="1">{"'Sheet5'!$A$1:$F$68"}</definedName>
    <definedName name="Draw8" localSheetId="4" hidden="1">{"'Sheet5'!$A$1:$F$68"}</definedName>
    <definedName name="Draw8" localSheetId="0" hidden="1">{"'Sheet5'!$A$1:$F$68"}</definedName>
    <definedName name="Draw8" localSheetId="3" hidden="1">{"'Sheet5'!$A$1:$F$68"}</definedName>
    <definedName name="Draw8" localSheetId="2" hidden="1">{"'Sheet5'!$A$1:$F$68"}</definedName>
    <definedName name="Draw8" hidden="1">{"'Sheet5'!$A$1:$F$68"}</definedName>
    <definedName name="Draw9" localSheetId="1" hidden="1">{"'Sheet5'!$A$1:$F$68"}</definedName>
    <definedName name="Draw9" localSheetId="4" hidden="1">{"'Sheet5'!$A$1:$F$68"}</definedName>
    <definedName name="Draw9" localSheetId="0" hidden="1">{"'Sheet5'!$A$1:$F$68"}</definedName>
    <definedName name="Draw9" localSheetId="3" hidden="1">{"'Sheet5'!$A$1:$F$68"}</definedName>
    <definedName name="Draw9" localSheetId="2" hidden="1">{"'Sheet5'!$A$1:$F$68"}</definedName>
    <definedName name="Draw9" hidden="1">{"'Sheet5'!$A$1:$F$68"}</definedName>
    <definedName name="HTML_CodePage" hidden="1">1252</definedName>
    <definedName name="HTML_Control" localSheetId="1" hidden="1">{"'Sheet5'!$A$1:$F$68"}</definedName>
    <definedName name="HTML_Control" localSheetId="4" hidden="1">{"'Sheet5'!$A$1:$F$68"}</definedName>
    <definedName name="HTML_Control" localSheetId="0" hidden="1">{"'Sheet5'!$A$1:$F$68"}</definedName>
    <definedName name="HTML_Control" localSheetId="3" hidden="1">{"'Sheet5'!$A$1:$F$68"}</definedName>
    <definedName name="HTML_Control" localSheetId="2"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1">五女籤表!$A$1:$P$67</definedName>
    <definedName name="_xlnm.Print_Area" localSheetId="4">五男籤表!$A$1:$P$71</definedName>
    <definedName name="_xlnm.Print_Area" localSheetId="0">六女籤表!$A$1:$P$70</definedName>
    <definedName name="_xlnm.Print_Area" localSheetId="3">六男籤表!$A$1:$P$71</definedName>
    <definedName name="_xlnm.Print_Area" localSheetId="2">四女籤表!$A$1:$P$67</definedName>
    <definedName name="_xlnm.Print_Area" localSheetId="5">四男籤表!$A$1:$P$71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7" l="1"/>
  <c r="E69" i="7"/>
  <c r="C69" i="7"/>
  <c r="B69" i="7"/>
  <c r="I68" i="7"/>
  <c r="G67" i="7"/>
  <c r="E67" i="7"/>
  <c r="C67" i="7"/>
  <c r="B67" i="7"/>
  <c r="K66" i="7"/>
  <c r="G65" i="7"/>
  <c r="E65" i="7"/>
  <c r="C65" i="7"/>
  <c r="B65" i="7"/>
  <c r="I64" i="7"/>
  <c r="G63" i="7"/>
  <c r="E63" i="7"/>
  <c r="C63" i="7"/>
  <c r="B63" i="7"/>
  <c r="M62" i="7"/>
  <c r="G61" i="7"/>
  <c r="E61" i="7"/>
  <c r="C61" i="7"/>
  <c r="B61" i="7"/>
  <c r="I60" i="7"/>
  <c r="G59" i="7"/>
  <c r="E59" i="7"/>
  <c r="C59" i="7"/>
  <c r="B59" i="7"/>
  <c r="K58" i="7"/>
  <c r="G57" i="7"/>
  <c r="E57" i="7"/>
  <c r="C57" i="7"/>
  <c r="B57" i="7"/>
  <c r="I56" i="7"/>
  <c r="C55" i="7"/>
  <c r="B55" i="7"/>
  <c r="O54" i="7"/>
  <c r="G53" i="7"/>
  <c r="E53" i="7"/>
  <c r="C53" i="7"/>
  <c r="B53" i="7"/>
  <c r="I52" i="7"/>
  <c r="G51" i="7"/>
  <c r="E51" i="7"/>
  <c r="C51" i="7"/>
  <c r="B51" i="7"/>
  <c r="K50" i="7"/>
  <c r="G49" i="7"/>
  <c r="E49" i="7"/>
  <c r="C49" i="7"/>
  <c r="B49" i="7"/>
  <c r="I48" i="7"/>
  <c r="G47" i="7"/>
  <c r="E47" i="7"/>
  <c r="C47" i="7"/>
  <c r="B47" i="7"/>
  <c r="M46" i="7"/>
  <c r="G45" i="7"/>
  <c r="E45" i="7"/>
  <c r="C45" i="7"/>
  <c r="B45" i="7"/>
  <c r="I44" i="7"/>
  <c r="G43" i="7"/>
  <c r="E43" i="7"/>
  <c r="C43" i="7"/>
  <c r="B43" i="7"/>
  <c r="K42" i="7"/>
  <c r="G41" i="7"/>
  <c r="E41" i="7"/>
  <c r="C41" i="7"/>
  <c r="B41" i="7"/>
  <c r="I40" i="7"/>
  <c r="G39" i="7"/>
  <c r="E39" i="7"/>
  <c r="C39" i="7"/>
  <c r="B39" i="7"/>
  <c r="O38" i="7"/>
  <c r="G37" i="7"/>
  <c r="E37" i="7"/>
  <c r="C37" i="7"/>
  <c r="B37" i="7"/>
  <c r="I36" i="7"/>
  <c r="G35" i="7"/>
  <c r="E35" i="7"/>
  <c r="C35" i="7"/>
  <c r="B35" i="7"/>
  <c r="K34" i="7"/>
  <c r="G33" i="7"/>
  <c r="E33" i="7"/>
  <c r="C33" i="7"/>
  <c r="B33" i="7"/>
  <c r="I32" i="7"/>
  <c r="C31" i="7"/>
  <c r="B31" i="7"/>
  <c r="M30" i="7"/>
  <c r="G29" i="7"/>
  <c r="E29" i="7"/>
  <c r="C29" i="7"/>
  <c r="B29" i="7"/>
  <c r="I28" i="7"/>
  <c r="G27" i="7"/>
  <c r="E27" i="7"/>
  <c r="C27" i="7"/>
  <c r="B27" i="7"/>
  <c r="K26" i="7"/>
  <c r="G25" i="7"/>
  <c r="E25" i="7"/>
  <c r="C25" i="7"/>
  <c r="B25" i="7"/>
  <c r="I24" i="7"/>
  <c r="G23" i="7"/>
  <c r="E23" i="7"/>
  <c r="C23" i="7"/>
  <c r="B23" i="7"/>
  <c r="O22" i="7"/>
  <c r="C21" i="7"/>
  <c r="B21" i="7"/>
  <c r="I20" i="7"/>
  <c r="G19" i="7"/>
  <c r="E19" i="7"/>
  <c r="C19" i="7"/>
  <c r="B19" i="7"/>
  <c r="K18" i="7"/>
  <c r="G17" i="7"/>
  <c r="E17" i="7"/>
  <c r="C17" i="7"/>
  <c r="B17" i="7"/>
  <c r="S16" i="7"/>
  <c r="I16" i="7"/>
  <c r="S15" i="7"/>
  <c r="G15" i="7"/>
  <c r="E15" i="7"/>
  <c r="C15" i="7"/>
  <c r="B15" i="7"/>
  <c r="S14" i="7"/>
  <c r="M14" i="7"/>
  <c r="S13" i="7"/>
  <c r="G13" i="7"/>
  <c r="E13" i="7"/>
  <c r="C13" i="7"/>
  <c r="B13" i="7"/>
  <c r="S12" i="7"/>
  <c r="I12" i="7"/>
  <c r="S11" i="7"/>
  <c r="G11" i="7"/>
  <c r="E11" i="7"/>
  <c r="C11" i="7"/>
  <c r="B11" i="7"/>
  <c r="S10" i="7"/>
  <c r="K10" i="7"/>
  <c r="S9" i="7"/>
  <c r="G9" i="7"/>
  <c r="E9" i="7"/>
  <c r="C9" i="7"/>
  <c r="B9" i="7"/>
  <c r="S8" i="7"/>
  <c r="I8" i="7"/>
  <c r="S7" i="7"/>
  <c r="G7" i="7"/>
  <c r="E7" i="7"/>
  <c r="C7" i="7"/>
  <c r="B7" i="7"/>
  <c r="P4" i="7"/>
  <c r="I4" i="7"/>
  <c r="F4" i="7"/>
  <c r="A2" i="7"/>
  <c r="A1" i="7"/>
  <c r="G37" i="5" l="1"/>
  <c r="E37" i="5"/>
  <c r="C37" i="5"/>
  <c r="B37" i="5"/>
  <c r="I36" i="5"/>
  <c r="G35" i="5"/>
  <c r="E35" i="5"/>
  <c r="C35" i="5"/>
  <c r="B35" i="5"/>
  <c r="K34" i="5"/>
  <c r="G33" i="5"/>
  <c r="E33" i="5"/>
  <c r="C33" i="5"/>
  <c r="B33" i="5"/>
  <c r="I32" i="5"/>
  <c r="G31" i="5"/>
  <c r="E31" i="5"/>
  <c r="C31" i="5"/>
  <c r="B31" i="5"/>
  <c r="M30" i="5"/>
  <c r="G29" i="5"/>
  <c r="E29" i="5"/>
  <c r="C29" i="5"/>
  <c r="B29" i="5"/>
  <c r="I28" i="5"/>
  <c r="G27" i="5"/>
  <c r="E27" i="5"/>
  <c r="C27" i="5"/>
  <c r="B27" i="5"/>
  <c r="K26" i="5"/>
  <c r="G25" i="5"/>
  <c r="E25" i="5"/>
  <c r="C25" i="5"/>
  <c r="B25" i="5"/>
  <c r="I24" i="5"/>
  <c r="G23" i="5"/>
  <c r="E23" i="5"/>
  <c r="C23" i="5"/>
  <c r="B23" i="5"/>
  <c r="O22" i="5"/>
  <c r="G21" i="5"/>
  <c r="E21" i="5"/>
  <c r="C21" i="5"/>
  <c r="B21" i="5"/>
  <c r="I20" i="5"/>
  <c r="G19" i="5"/>
  <c r="E19" i="5"/>
  <c r="C19" i="5"/>
  <c r="B19" i="5"/>
  <c r="K18" i="5"/>
  <c r="G17" i="5"/>
  <c r="E17" i="5"/>
  <c r="C17" i="5"/>
  <c r="B17" i="5"/>
  <c r="S16" i="5"/>
  <c r="I16" i="5"/>
  <c r="S15" i="5"/>
  <c r="G15" i="5"/>
  <c r="E15" i="5"/>
  <c r="C15" i="5"/>
  <c r="B15" i="5"/>
  <c r="S14" i="5"/>
  <c r="M14" i="5"/>
  <c r="S13" i="5"/>
  <c r="G13" i="5"/>
  <c r="E13" i="5"/>
  <c r="C13" i="5"/>
  <c r="B13" i="5"/>
  <c r="S12" i="5"/>
  <c r="I12" i="5"/>
  <c r="S11" i="5"/>
  <c r="G11" i="5"/>
  <c r="E11" i="5"/>
  <c r="C11" i="5"/>
  <c r="B11" i="5"/>
  <c r="S10" i="5"/>
  <c r="K10" i="5"/>
  <c r="S9" i="5"/>
  <c r="G9" i="5"/>
  <c r="E9" i="5"/>
  <c r="C9" i="5"/>
  <c r="B9" i="5"/>
  <c r="S8" i="5"/>
  <c r="I8" i="5"/>
  <c r="S7" i="5"/>
  <c r="G7" i="5"/>
  <c r="E7" i="5"/>
  <c r="C7" i="5"/>
  <c r="B7" i="5"/>
  <c r="P4" i="5"/>
  <c r="K4" i="5"/>
  <c r="I4" i="5"/>
  <c r="F4" i="5"/>
  <c r="A2" i="5"/>
  <c r="A1" i="5"/>
  <c r="G37" i="4"/>
  <c r="E37" i="4"/>
  <c r="C37" i="4"/>
  <c r="B37" i="4"/>
  <c r="I36" i="4"/>
  <c r="G35" i="4"/>
  <c r="E35" i="4"/>
  <c r="C35" i="4"/>
  <c r="B35" i="4"/>
  <c r="K34" i="4"/>
  <c r="G33" i="4"/>
  <c r="E33" i="4"/>
  <c r="C33" i="4"/>
  <c r="B33" i="4"/>
  <c r="I32" i="4"/>
  <c r="C31" i="4"/>
  <c r="B31" i="4"/>
  <c r="M30" i="4"/>
  <c r="G29" i="4"/>
  <c r="E29" i="4"/>
  <c r="C29" i="4"/>
  <c r="B29" i="4"/>
  <c r="I28" i="4"/>
  <c r="G27" i="4"/>
  <c r="E27" i="4"/>
  <c r="C27" i="4"/>
  <c r="B27" i="4"/>
  <c r="K26" i="4"/>
  <c r="G25" i="4"/>
  <c r="E25" i="4"/>
  <c r="C25" i="4"/>
  <c r="B25" i="4"/>
  <c r="I24" i="4"/>
  <c r="G23" i="4"/>
  <c r="E23" i="4"/>
  <c r="C23" i="4"/>
  <c r="B23" i="4"/>
  <c r="O22" i="4"/>
  <c r="G21" i="4"/>
  <c r="E21" i="4"/>
  <c r="C21" i="4"/>
  <c r="B21" i="4"/>
  <c r="I20" i="4"/>
  <c r="G19" i="4"/>
  <c r="E19" i="4"/>
  <c r="C19" i="4"/>
  <c r="B19" i="4"/>
  <c r="K18" i="4"/>
  <c r="G17" i="4"/>
  <c r="E17" i="4"/>
  <c r="C17" i="4"/>
  <c r="B17" i="4"/>
  <c r="S16" i="4"/>
  <c r="I16" i="4"/>
  <c r="S15" i="4"/>
  <c r="C15" i="4"/>
  <c r="B15" i="4"/>
  <c r="S14" i="4"/>
  <c r="M14" i="4"/>
  <c r="S13" i="4"/>
  <c r="G13" i="4"/>
  <c r="E13" i="4"/>
  <c r="C13" i="4"/>
  <c r="B13" i="4"/>
  <c r="S12" i="4"/>
  <c r="I12" i="4"/>
  <c r="S11" i="4"/>
  <c r="G11" i="4"/>
  <c r="E11" i="4"/>
  <c r="C11" i="4"/>
  <c r="B11" i="4"/>
  <c r="S10" i="4"/>
  <c r="K10" i="4"/>
  <c r="S9" i="4"/>
  <c r="G9" i="4"/>
  <c r="E9" i="4"/>
  <c r="C9" i="4"/>
  <c r="B9" i="4"/>
  <c r="S8" i="4"/>
  <c r="I8" i="4"/>
  <c r="S7" i="4"/>
  <c r="G7" i="4"/>
  <c r="E7" i="4"/>
  <c r="C7" i="4"/>
  <c r="B7" i="4"/>
  <c r="P4" i="4"/>
  <c r="K4" i="4"/>
  <c r="I4" i="4"/>
  <c r="F4" i="4"/>
  <c r="A2" i="4"/>
  <c r="A1" i="4"/>
  <c r="G70" i="3"/>
  <c r="E70" i="3"/>
  <c r="C70" i="3"/>
  <c r="B70" i="3"/>
  <c r="I69" i="3"/>
  <c r="G69" i="3"/>
  <c r="E69" i="3"/>
  <c r="C69" i="3"/>
  <c r="B69" i="3"/>
  <c r="K68" i="3"/>
  <c r="G68" i="3"/>
  <c r="E68" i="3"/>
  <c r="C68" i="3"/>
  <c r="B68" i="3"/>
  <c r="I67" i="3"/>
  <c r="G67" i="3"/>
  <c r="E67" i="3"/>
  <c r="C67" i="3"/>
  <c r="B67" i="3"/>
  <c r="M66" i="3"/>
  <c r="G66" i="3"/>
  <c r="E66" i="3"/>
  <c r="C66" i="3"/>
  <c r="B66" i="3"/>
  <c r="I65" i="3"/>
  <c r="G65" i="3"/>
  <c r="E65" i="3"/>
  <c r="C65" i="3"/>
  <c r="B65" i="3"/>
  <c r="K64" i="3"/>
  <c r="G64" i="3"/>
  <c r="E64" i="3"/>
  <c r="C64" i="3"/>
  <c r="B64" i="3"/>
  <c r="I63" i="3"/>
  <c r="G63" i="3"/>
  <c r="E63" i="3"/>
  <c r="C63" i="3"/>
  <c r="B63" i="3"/>
  <c r="O62" i="3"/>
  <c r="G62" i="3"/>
  <c r="E62" i="3"/>
  <c r="C62" i="3"/>
  <c r="B62" i="3"/>
  <c r="I61" i="3"/>
  <c r="G61" i="3"/>
  <c r="E61" i="3"/>
  <c r="C61" i="3"/>
  <c r="B61" i="3"/>
  <c r="K60" i="3"/>
  <c r="G60" i="3"/>
  <c r="E60" i="3"/>
  <c r="C60" i="3"/>
  <c r="B60" i="3"/>
  <c r="I59" i="3"/>
  <c r="G59" i="3"/>
  <c r="E59" i="3"/>
  <c r="C59" i="3"/>
  <c r="B59" i="3"/>
  <c r="M58" i="3"/>
  <c r="G58" i="3"/>
  <c r="E58" i="3"/>
  <c r="C58" i="3"/>
  <c r="B58" i="3"/>
  <c r="I57" i="3"/>
  <c r="G57" i="3"/>
  <c r="E57" i="3"/>
  <c r="C57" i="3"/>
  <c r="B57" i="3"/>
  <c r="K56" i="3"/>
  <c r="G56" i="3"/>
  <c r="E56" i="3"/>
  <c r="C56" i="3"/>
  <c r="B56" i="3"/>
  <c r="I55" i="3"/>
  <c r="G55" i="3"/>
  <c r="E55" i="3"/>
  <c r="C55" i="3"/>
  <c r="B55" i="3"/>
  <c r="O54" i="3"/>
  <c r="G54" i="3"/>
  <c r="E54" i="3"/>
  <c r="C54" i="3"/>
  <c r="B54" i="3"/>
  <c r="I53" i="3"/>
  <c r="G53" i="3"/>
  <c r="E53" i="3"/>
  <c r="C53" i="3"/>
  <c r="B53" i="3"/>
  <c r="K52" i="3"/>
  <c r="G52" i="3"/>
  <c r="E52" i="3"/>
  <c r="C52" i="3"/>
  <c r="B52" i="3"/>
  <c r="I51" i="3"/>
  <c r="G51" i="3"/>
  <c r="E51" i="3"/>
  <c r="C51" i="3"/>
  <c r="B51" i="3"/>
  <c r="M50" i="3"/>
  <c r="G50" i="3"/>
  <c r="E50" i="3"/>
  <c r="C50" i="3"/>
  <c r="B50" i="3"/>
  <c r="I49" i="3"/>
  <c r="G49" i="3"/>
  <c r="E49" i="3"/>
  <c r="C49" i="3"/>
  <c r="B49" i="3"/>
  <c r="K48" i="3"/>
  <c r="G48" i="3"/>
  <c r="E48" i="3"/>
  <c r="C48" i="3"/>
  <c r="B48" i="3"/>
  <c r="I47" i="3"/>
  <c r="G47" i="3"/>
  <c r="E47" i="3"/>
  <c r="C47" i="3"/>
  <c r="B47" i="3"/>
  <c r="O46" i="3"/>
  <c r="G46" i="3"/>
  <c r="E46" i="3"/>
  <c r="C46" i="3"/>
  <c r="B46" i="3"/>
  <c r="I45" i="3"/>
  <c r="G45" i="3"/>
  <c r="E45" i="3"/>
  <c r="C45" i="3"/>
  <c r="B45" i="3"/>
  <c r="K44" i="3"/>
  <c r="G44" i="3"/>
  <c r="E44" i="3"/>
  <c r="C44" i="3"/>
  <c r="B44" i="3"/>
  <c r="I43" i="3"/>
  <c r="G43" i="3"/>
  <c r="E43" i="3"/>
  <c r="C43" i="3"/>
  <c r="B43" i="3"/>
  <c r="M42" i="3"/>
  <c r="G42" i="3"/>
  <c r="E42" i="3"/>
  <c r="C42" i="3"/>
  <c r="B42" i="3"/>
  <c r="I41" i="3"/>
  <c r="G41" i="3"/>
  <c r="E41" i="3"/>
  <c r="C41" i="3"/>
  <c r="B41" i="3"/>
  <c r="K40" i="3"/>
  <c r="G40" i="3"/>
  <c r="E40" i="3"/>
  <c r="C40" i="3"/>
  <c r="B40" i="3"/>
  <c r="M39" i="3"/>
  <c r="I39" i="3"/>
  <c r="G39" i="3"/>
  <c r="E39" i="3"/>
  <c r="C39" i="3"/>
  <c r="B39" i="3"/>
  <c r="O38" i="3"/>
  <c r="G38" i="3"/>
  <c r="E38" i="3"/>
  <c r="C38" i="3"/>
  <c r="B38" i="3"/>
  <c r="M37" i="3"/>
  <c r="I37" i="3"/>
  <c r="G37" i="3"/>
  <c r="E37" i="3"/>
  <c r="C37" i="3"/>
  <c r="B37" i="3"/>
  <c r="K36" i="3"/>
  <c r="G36" i="3"/>
  <c r="E36" i="3"/>
  <c r="C36" i="3"/>
  <c r="B36" i="3"/>
  <c r="I35" i="3"/>
  <c r="G35" i="3"/>
  <c r="E35" i="3"/>
  <c r="C35" i="3"/>
  <c r="B35" i="3"/>
  <c r="M34" i="3"/>
  <c r="G34" i="3"/>
  <c r="E34" i="3"/>
  <c r="C34" i="3"/>
  <c r="B34" i="3"/>
  <c r="I33" i="3"/>
  <c r="G33" i="3"/>
  <c r="E33" i="3"/>
  <c r="C33" i="3"/>
  <c r="B33" i="3"/>
  <c r="K32" i="3"/>
  <c r="G32" i="3"/>
  <c r="E32" i="3"/>
  <c r="C32" i="3"/>
  <c r="B32" i="3"/>
  <c r="I31" i="3"/>
  <c r="G31" i="3"/>
  <c r="E31" i="3"/>
  <c r="C31" i="3"/>
  <c r="B31" i="3"/>
  <c r="O30" i="3"/>
  <c r="G30" i="3"/>
  <c r="E30" i="3"/>
  <c r="C30" i="3"/>
  <c r="B30" i="3"/>
  <c r="I29" i="3"/>
  <c r="G29" i="3"/>
  <c r="E29" i="3"/>
  <c r="C29" i="3"/>
  <c r="B29" i="3"/>
  <c r="K28" i="3"/>
  <c r="G28" i="3"/>
  <c r="E28" i="3"/>
  <c r="C28" i="3"/>
  <c r="B28" i="3"/>
  <c r="I27" i="3"/>
  <c r="G27" i="3"/>
  <c r="E27" i="3"/>
  <c r="C27" i="3"/>
  <c r="B27" i="3"/>
  <c r="M26" i="3"/>
  <c r="G26" i="3"/>
  <c r="E26" i="3"/>
  <c r="C26" i="3"/>
  <c r="B26" i="3"/>
  <c r="I25" i="3"/>
  <c r="G25" i="3"/>
  <c r="E25" i="3"/>
  <c r="C25" i="3"/>
  <c r="B25" i="3"/>
  <c r="K24" i="3"/>
  <c r="G24" i="3"/>
  <c r="E24" i="3"/>
  <c r="C24" i="3"/>
  <c r="B24" i="3"/>
  <c r="I23" i="3"/>
  <c r="G23" i="3"/>
  <c r="E23" i="3"/>
  <c r="C23" i="3"/>
  <c r="B23" i="3"/>
  <c r="O22" i="3"/>
  <c r="G22" i="3"/>
  <c r="E22" i="3"/>
  <c r="C22" i="3"/>
  <c r="B22" i="3"/>
  <c r="I21" i="3"/>
  <c r="G21" i="3"/>
  <c r="E21" i="3"/>
  <c r="C21" i="3"/>
  <c r="B21" i="3"/>
  <c r="K20" i="3"/>
  <c r="G20" i="3"/>
  <c r="E20" i="3"/>
  <c r="C20" i="3"/>
  <c r="B20" i="3"/>
  <c r="I19" i="3"/>
  <c r="G19" i="3"/>
  <c r="E19" i="3"/>
  <c r="C19" i="3"/>
  <c r="B19" i="3"/>
  <c r="M18" i="3"/>
  <c r="G18" i="3"/>
  <c r="E18" i="3"/>
  <c r="C18" i="3"/>
  <c r="B18" i="3"/>
  <c r="I17" i="3"/>
  <c r="G17" i="3"/>
  <c r="E17" i="3"/>
  <c r="C17" i="3"/>
  <c r="B17" i="3"/>
  <c r="S16" i="3"/>
  <c r="K16" i="3"/>
  <c r="G16" i="3"/>
  <c r="E16" i="3"/>
  <c r="C16" i="3"/>
  <c r="B16" i="3"/>
  <c r="S15" i="3"/>
  <c r="I15" i="3"/>
  <c r="G15" i="3"/>
  <c r="E15" i="3"/>
  <c r="C15" i="3"/>
  <c r="B15" i="3"/>
  <c r="S14" i="3"/>
  <c r="O14" i="3"/>
  <c r="G14" i="3"/>
  <c r="E14" i="3"/>
  <c r="C14" i="3"/>
  <c r="B14" i="3"/>
  <c r="S13" i="3"/>
  <c r="I13" i="3"/>
  <c r="G13" i="3"/>
  <c r="E13" i="3"/>
  <c r="C13" i="3"/>
  <c r="B13" i="3"/>
  <c r="S12" i="3"/>
  <c r="K12" i="3"/>
  <c r="G12" i="3"/>
  <c r="E12" i="3"/>
  <c r="C12" i="3"/>
  <c r="B12" i="3"/>
  <c r="S11" i="3"/>
  <c r="I11" i="3"/>
  <c r="G11" i="3"/>
  <c r="E11" i="3"/>
  <c r="C11" i="3"/>
  <c r="B11" i="3"/>
  <c r="S10" i="3"/>
  <c r="M10" i="3"/>
  <c r="G10" i="3"/>
  <c r="E10" i="3"/>
  <c r="C10" i="3"/>
  <c r="B10" i="3"/>
  <c r="S9" i="3"/>
  <c r="I9" i="3"/>
  <c r="G9" i="3"/>
  <c r="E9" i="3"/>
  <c r="C9" i="3"/>
  <c r="B9" i="3"/>
  <c r="S8" i="3"/>
  <c r="K8" i="3"/>
  <c r="G8" i="3"/>
  <c r="E8" i="3"/>
  <c r="C8" i="3"/>
  <c r="B8" i="3"/>
  <c r="S7" i="3"/>
  <c r="I7" i="3"/>
  <c r="G7" i="3"/>
  <c r="E7" i="3"/>
  <c r="C7" i="3"/>
  <c r="B7" i="3"/>
  <c r="P4" i="3"/>
  <c r="K4" i="3"/>
  <c r="I4" i="3"/>
  <c r="F4" i="3"/>
  <c r="A2" i="3"/>
  <c r="A1" i="3"/>
  <c r="G70" i="2"/>
  <c r="E70" i="2"/>
  <c r="C70" i="2"/>
  <c r="B70" i="2"/>
  <c r="I69" i="2"/>
  <c r="G69" i="2"/>
  <c r="E69" i="2"/>
  <c r="C69" i="2"/>
  <c r="B69" i="2"/>
  <c r="K68" i="2"/>
  <c r="G68" i="2"/>
  <c r="E68" i="2"/>
  <c r="C68" i="2"/>
  <c r="B68" i="2"/>
  <c r="I67" i="2"/>
  <c r="G67" i="2"/>
  <c r="E67" i="2"/>
  <c r="C67" i="2"/>
  <c r="B67" i="2"/>
  <c r="M66" i="2"/>
  <c r="G66" i="2"/>
  <c r="E66" i="2"/>
  <c r="C66" i="2"/>
  <c r="B66" i="2"/>
  <c r="I65" i="2"/>
  <c r="G65" i="2"/>
  <c r="E65" i="2"/>
  <c r="C65" i="2"/>
  <c r="B65" i="2"/>
  <c r="K64" i="2"/>
  <c r="G64" i="2"/>
  <c r="E64" i="2"/>
  <c r="C64" i="2"/>
  <c r="B64" i="2"/>
  <c r="I63" i="2"/>
  <c r="G63" i="2"/>
  <c r="E63" i="2"/>
  <c r="C63" i="2"/>
  <c r="B63" i="2"/>
  <c r="O62" i="2"/>
  <c r="G62" i="2"/>
  <c r="E62" i="2"/>
  <c r="C62" i="2"/>
  <c r="B62" i="2"/>
  <c r="I61" i="2"/>
  <c r="G61" i="2"/>
  <c r="E61" i="2"/>
  <c r="C61" i="2"/>
  <c r="B61" i="2"/>
  <c r="K60" i="2"/>
  <c r="G60" i="2"/>
  <c r="E60" i="2"/>
  <c r="C60" i="2"/>
  <c r="B60" i="2"/>
  <c r="I59" i="2"/>
  <c r="G59" i="2"/>
  <c r="E59" i="2"/>
  <c r="C59" i="2"/>
  <c r="B59" i="2"/>
  <c r="M58" i="2"/>
  <c r="G58" i="2"/>
  <c r="E58" i="2"/>
  <c r="C58" i="2"/>
  <c r="B58" i="2"/>
  <c r="I57" i="2"/>
  <c r="G57" i="2"/>
  <c r="E57" i="2"/>
  <c r="C57" i="2"/>
  <c r="B57" i="2"/>
  <c r="K56" i="2"/>
  <c r="G56" i="2"/>
  <c r="E56" i="2"/>
  <c r="C56" i="2"/>
  <c r="B56" i="2"/>
  <c r="I55" i="2"/>
  <c r="G55" i="2"/>
  <c r="E55" i="2"/>
  <c r="C55" i="2"/>
  <c r="B55" i="2"/>
  <c r="O54" i="2"/>
  <c r="G54" i="2"/>
  <c r="E54" i="2"/>
  <c r="C54" i="2"/>
  <c r="B54" i="2"/>
  <c r="I53" i="2"/>
  <c r="G53" i="2"/>
  <c r="E53" i="2"/>
  <c r="C53" i="2"/>
  <c r="B53" i="2"/>
  <c r="K52" i="2"/>
  <c r="G52" i="2"/>
  <c r="E52" i="2"/>
  <c r="C52" i="2"/>
  <c r="B52" i="2"/>
  <c r="I51" i="2"/>
  <c r="G51" i="2"/>
  <c r="E51" i="2"/>
  <c r="C51" i="2"/>
  <c r="B51" i="2"/>
  <c r="M50" i="2"/>
  <c r="G50" i="2"/>
  <c r="E50" i="2"/>
  <c r="C50" i="2"/>
  <c r="B50" i="2"/>
  <c r="I49" i="2"/>
  <c r="G49" i="2"/>
  <c r="E49" i="2"/>
  <c r="C49" i="2"/>
  <c r="B49" i="2"/>
  <c r="K48" i="2"/>
  <c r="G48" i="2"/>
  <c r="E48" i="2"/>
  <c r="C48" i="2"/>
  <c r="B48" i="2"/>
  <c r="I47" i="2"/>
  <c r="G47" i="2"/>
  <c r="E47" i="2"/>
  <c r="C47" i="2"/>
  <c r="B47" i="2"/>
  <c r="O46" i="2"/>
  <c r="G46" i="2"/>
  <c r="E46" i="2"/>
  <c r="C46" i="2"/>
  <c r="B46" i="2"/>
  <c r="I45" i="2"/>
  <c r="G45" i="2"/>
  <c r="E45" i="2"/>
  <c r="C45" i="2"/>
  <c r="B45" i="2"/>
  <c r="K44" i="2"/>
  <c r="G44" i="2"/>
  <c r="E44" i="2"/>
  <c r="C44" i="2"/>
  <c r="B44" i="2"/>
  <c r="I43" i="2"/>
  <c r="G43" i="2"/>
  <c r="E43" i="2"/>
  <c r="C43" i="2"/>
  <c r="B43" i="2"/>
  <c r="M42" i="2"/>
  <c r="G42" i="2"/>
  <c r="E42" i="2"/>
  <c r="C42" i="2"/>
  <c r="B42" i="2"/>
  <c r="I41" i="2"/>
  <c r="G41" i="2"/>
  <c r="E41" i="2"/>
  <c r="C41" i="2"/>
  <c r="B41" i="2"/>
  <c r="K40" i="2"/>
  <c r="G40" i="2"/>
  <c r="E40" i="2"/>
  <c r="C40" i="2"/>
  <c r="B40" i="2"/>
  <c r="M39" i="2"/>
  <c r="I39" i="2"/>
  <c r="G39" i="2"/>
  <c r="E39" i="2"/>
  <c r="C39" i="2"/>
  <c r="B39" i="2"/>
  <c r="O38" i="2"/>
  <c r="G38" i="2"/>
  <c r="E38" i="2"/>
  <c r="C38" i="2"/>
  <c r="B38" i="2"/>
  <c r="M37" i="2"/>
  <c r="I37" i="2"/>
  <c r="G37" i="2"/>
  <c r="E37" i="2"/>
  <c r="C37" i="2"/>
  <c r="B37" i="2"/>
  <c r="K36" i="2"/>
  <c r="G36" i="2"/>
  <c r="E36" i="2"/>
  <c r="C36" i="2"/>
  <c r="B36" i="2"/>
  <c r="I35" i="2"/>
  <c r="G35" i="2"/>
  <c r="E35" i="2"/>
  <c r="C35" i="2"/>
  <c r="B35" i="2"/>
  <c r="M34" i="2"/>
  <c r="G34" i="2"/>
  <c r="E34" i="2"/>
  <c r="C34" i="2"/>
  <c r="B34" i="2"/>
  <c r="I33" i="2"/>
  <c r="G33" i="2"/>
  <c r="E33" i="2"/>
  <c r="C33" i="2"/>
  <c r="B33" i="2"/>
  <c r="K32" i="2"/>
  <c r="G32" i="2"/>
  <c r="E32" i="2"/>
  <c r="C32" i="2"/>
  <c r="B32" i="2"/>
  <c r="I31" i="2"/>
  <c r="G31" i="2"/>
  <c r="E31" i="2"/>
  <c r="C31" i="2"/>
  <c r="B31" i="2"/>
  <c r="O30" i="2"/>
  <c r="G30" i="2"/>
  <c r="E30" i="2"/>
  <c r="C30" i="2"/>
  <c r="B30" i="2"/>
  <c r="I29" i="2"/>
  <c r="G29" i="2"/>
  <c r="E29" i="2"/>
  <c r="C29" i="2"/>
  <c r="B29" i="2"/>
  <c r="K28" i="2"/>
  <c r="G28" i="2"/>
  <c r="E28" i="2"/>
  <c r="C28" i="2"/>
  <c r="B28" i="2"/>
  <c r="I27" i="2"/>
  <c r="G27" i="2"/>
  <c r="E27" i="2"/>
  <c r="C27" i="2"/>
  <c r="B27" i="2"/>
  <c r="M26" i="2"/>
  <c r="G26" i="2"/>
  <c r="E26" i="2"/>
  <c r="C26" i="2"/>
  <c r="B26" i="2"/>
  <c r="I25" i="2"/>
  <c r="G25" i="2"/>
  <c r="E25" i="2"/>
  <c r="C25" i="2"/>
  <c r="B25" i="2"/>
  <c r="K24" i="2"/>
  <c r="G24" i="2"/>
  <c r="E24" i="2"/>
  <c r="C24" i="2"/>
  <c r="B24" i="2"/>
  <c r="I23" i="2"/>
  <c r="G23" i="2"/>
  <c r="E23" i="2"/>
  <c r="C23" i="2"/>
  <c r="B23" i="2"/>
  <c r="O22" i="2"/>
  <c r="G22" i="2"/>
  <c r="E22" i="2"/>
  <c r="C22" i="2"/>
  <c r="B22" i="2"/>
  <c r="I21" i="2"/>
  <c r="G21" i="2"/>
  <c r="E21" i="2"/>
  <c r="C21" i="2"/>
  <c r="B21" i="2"/>
  <c r="K20" i="2"/>
  <c r="G20" i="2"/>
  <c r="E20" i="2"/>
  <c r="C20" i="2"/>
  <c r="B20" i="2"/>
  <c r="I19" i="2"/>
  <c r="G19" i="2"/>
  <c r="E19" i="2"/>
  <c r="C19" i="2"/>
  <c r="B19" i="2"/>
  <c r="M18" i="2"/>
  <c r="G18" i="2"/>
  <c r="E18" i="2"/>
  <c r="C18" i="2"/>
  <c r="B18" i="2"/>
  <c r="I17" i="2"/>
  <c r="G17" i="2"/>
  <c r="E17" i="2"/>
  <c r="C17" i="2"/>
  <c r="B17" i="2"/>
  <c r="S16" i="2"/>
  <c r="K16" i="2"/>
  <c r="G16" i="2"/>
  <c r="E16" i="2"/>
  <c r="C16" i="2"/>
  <c r="B16" i="2"/>
  <c r="S15" i="2"/>
  <c r="I15" i="2"/>
  <c r="G15" i="2"/>
  <c r="E15" i="2"/>
  <c r="C15" i="2"/>
  <c r="B15" i="2"/>
  <c r="S14" i="2"/>
  <c r="O14" i="2"/>
  <c r="G14" i="2"/>
  <c r="E14" i="2"/>
  <c r="C14" i="2"/>
  <c r="B14" i="2"/>
  <c r="S13" i="2"/>
  <c r="I13" i="2"/>
  <c r="G13" i="2"/>
  <c r="E13" i="2"/>
  <c r="C13" i="2"/>
  <c r="B13" i="2"/>
  <c r="S12" i="2"/>
  <c r="K12" i="2"/>
  <c r="G12" i="2"/>
  <c r="E12" i="2"/>
  <c r="C12" i="2"/>
  <c r="B12" i="2"/>
  <c r="S11" i="2"/>
  <c r="I11" i="2"/>
  <c r="G11" i="2"/>
  <c r="E11" i="2"/>
  <c r="C11" i="2"/>
  <c r="B11" i="2"/>
  <c r="S10" i="2"/>
  <c r="M10" i="2"/>
  <c r="G10" i="2"/>
  <c r="E10" i="2"/>
  <c r="C10" i="2"/>
  <c r="B10" i="2"/>
  <c r="S9" i="2"/>
  <c r="I9" i="2"/>
  <c r="G9" i="2"/>
  <c r="E9" i="2"/>
  <c r="C9" i="2"/>
  <c r="B9" i="2"/>
  <c r="S8" i="2"/>
  <c r="K8" i="2"/>
  <c r="G8" i="2"/>
  <c r="E8" i="2"/>
  <c r="C8" i="2"/>
  <c r="B8" i="2"/>
  <c r="S7" i="2"/>
  <c r="I7" i="2"/>
  <c r="G7" i="2"/>
  <c r="E7" i="2"/>
  <c r="C7" i="2"/>
  <c r="B7" i="2"/>
  <c r="P4" i="2"/>
  <c r="K4" i="2"/>
  <c r="I4" i="2"/>
  <c r="F4" i="2"/>
  <c r="A2" i="2"/>
  <c r="A1" i="2"/>
  <c r="G70" i="1"/>
  <c r="E70" i="1"/>
  <c r="C70" i="1"/>
  <c r="B70" i="1"/>
  <c r="I69" i="1"/>
  <c r="G69" i="1"/>
  <c r="E69" i="1"/>
  <c r="C69" i="1"/>
  <c r="B69" i="1"/>
  <c r="K68" i="1"/>
  <c r="G68" i="1"/>
  <c r="E68" i="1"/>
  <c r="C68" i="1"/>
  <c r="B68" i="1"/>
  <c r="I67" i="1"/>
  <c r="G67" i="1"/>
  <c r="E67" i="1"/>
  <c r="C67" i="1"/>
  <c r="B67" i="1"/>
  <c r="M66" i="1"/>
  <c r="G66" i="1"/>
  <c r="E66" i="1"/>
  <c r="C66" i="1"/>
  <c r="B66" i="1"/>
  <c r="I65" i="1"/>
  <c r="G65" i="1"/>
  <c r="E65" i="1"/>
  <c r="C65" i="1"/>
  <c r="B65" i="1"/>
  <c r="K64" i="1"/>
  <c r="G64" i="1"/>
  <c r="E64" i="1"/>
  <c r="C64" i="1"/>
  <c r="B64" i="1"/>
  <c r="I63" i="1"/>
  <c r="G63" i="1"/>
  <c r="E63" i="1"/>
  <c r="C63" i="1"/>
  <c r="B63" i="1"/>
  <c r="O62" i="1"/>
  <c r="G62" i="1"/>
  <c r="E62" i="1"/>
  <c r="C62" i="1"/>
  <c r="B62" i="1"/>
  <c r="I61" i="1"/>
  <c r="G61" i="1"/>
  <c r="E61" i="1"/>
  <c r="C61" i="1"/>
  <c r="B61" i="1"/>
  <c r="K60" i="1"/>
  <c r="G60" i="1"/>
  <c r="E60" i="1"/>
  <c r="C60" i="1"/>
  <c r="B60" i="1"/>
  <c r="I59" i="1"/>
  <c r="G59" i="1"/>
  <c r="E59" i="1"/>
  <c r="C59" i="1"/>
  <c r="B59" i="1"/>
  <c r="M58" i="1"/>
  <c r="G58" i="1"/>
  <c r="E58" i="1"/>
  <c r="C58" i="1"/>
  <c r="B58" i="1"/>
  <c r="I57" i="1"/>
  <c r="G57" i="1"/>
  <c r="E57" i="1"/>
  <c r="C57" i="1"/>
  <c r="B57" i="1"/>
  <c r="K56" i="1"/>
  <c r="G56" i="1"/>
  <c r="E56" i="1"/>
  <c r="C56" i="1"/>
  <c r="B56" i="1"/>
  <c r="I55" i="1"/>
  <c r="G55" i="1"/>
  <c r="E55" i="1"/>
  <c r="C55" i="1"/>
  <c r="B55" i="1"/>
  <c r="O54" i="1"/>
  <c r="G54" i="1"/>
  <c r="E54" i="1"/>
  <c r="C54" i="1"/>
  <c r="B54" i="1"/>
  <c r="I53" i="1"/>
  <c r="G53" i="1"/>
  <c r="E53" i="1"/>
  <c r="C53" i="1"/>
  <c r="B53" i="1"/>
  <c r="K52" i="1"/>
  <c r="G52" i="1"/>
  <c r="E52" i="1"/>
  <c r="C52" i="1"/>
  <c r="B52" i="1"/>
  <c r="I51" i="1"/>
  <c r="G51" i="1"/>
  <c r="E51" i="1"/>
  <c r="C51" i="1"/>
  <c r="B51" i="1"/>
  <c r="M50" i="1"/>
  <c r="G50" i="1"/>
  <c r="E50" i="1"/>
  <c r="C50" i="1"/>
  <c r="B50" i="1"/>
  <c r="I49" i="1"/>
  <c r="G49" i="1"/>
  <c r="E49" i="1"/>
  <c r="C49" i="1"/>
  <c r="B49" i="1"/>
  <c r="K48" i="1"/>
  <c r="G48" i="1"/>
  <c r="E48" i="1"/>
  <c r="C48" i="1"/>
  <c r="B48" i="1"/>
  <c r="I47" i="1"/>
  <c r="G47" i="1"/>
  <c r="E47" i="1"/>
  <c r="C47" i="1"/>
  <c r="B47" i="1"/>
  <c r="O46" i="1"/>
  <c r="G46" i="1"/>
  <c r="E46" i="1"/>
  <c r="C46" i="1"/>
  <c r="B46" i="1"/>
  <c r="I45" i="1"/>
  <c r="G45" i="1"/>
  <c r="E45" i="1"/>
  <c r="C45" i="1"/>
  <c r="B45" i="1"/>
  <c r="K44" i="1"/>
  <c r="G44" i="1"/>
  <c r="E44" i="1"/>
  <c r="C44" i="1"/>
  <c r="B44" i="1"/>
  <c r="I43" i="1"/>
  <c r="G43" i="1"/>
  <c r="E43" i="1"/>
  <c r="C43" i="1"/>
  <c r="B43" i="1"/>
  <c r="M42" i="1"/>
  <c r="G42" i="1"/>
  <c r="E42" i="1"/>
  <c r="C42" i="1"/>
  <c r="B42" i="1"/>
  <c r="I41" i="1"/>
  <c r="G41" i="1"/>
  <c r="E41" i="1"/>
  <c r="C41" i="1"/>
  <c r="B41" i="1"/>
  <c r="K40" i="1"/>
  <c r="G40" i="1"/>
  <c r="E40" i="1"/>
  <c r="C40" i="1"/>
  <c r="B40" i="1"/>
  <c r="M39" i="1"/>
  <c r="I39" i="1"/>
  <c r="G39" i="1"/>
  <c r="E39" i="1"/>
  <c r="C39" i="1"/>
  <c r="B39" i="1"/>
  <c r="O38" i="1"/>
  <c r="G38" i="1"/>
  <c r="E38" i="1"/>
  <c r="C38" i="1"/>
  <c r="B38" i="1"/>
  <c r="M37" i="1"/>
  <c r="I37" i="1"/>
  <c r="G37" i="1"/>
  <c r="E37" i="1"/>
  <c r="C37" i="1"/>
  <c r="B37" i="1"/>
  <c r="K36" i="1"/>
  <c r="G36" i="1"/>
  <c r="E36" i="1"/>
  <c r="C36" i="1"/>
  <c r="B36" i="1"/>
  <c r="I35" i="1"/>
  <c r="G35" i="1"/>
  <c r="E35" i="1"/>
  <c r="C35" i="1"/>
  <c r="B35" i="1"/>
  <c r="M34" i="1"/>
  <c r="G34" i="1"/>
  <c r="E34" i="1"/>
  <c r="C34" i="1"/>
  <c r="B34" i="1"/>
  <c r="I33" i="1"/>
  <c r="G33" i="1"/>
  <c r="E33" i="1"/>
  <c r="C33" i="1"/>
  <c r="B33" i="1"/>
  <c r="K32" i="1"/>
  <c r="G32" i="1"/>
  <c r="E32" i="1"/>
  <c r="C32" i="1"/>
  <c r="B32" i="1"/>
  <c r="I31" i="1"/>
  <c r="G31" i="1"/>
  <c r="E31" i="1"/>
  <c r="C31" i="1"/>
  <c r="B31" i="1"/>
  <c r="O30" i="1"/>
  <c r="G30" i="1"/>
  <c r="E30" i="1"/>
  <c r="C30" i="1"/>
  <c r="B30" i="1"/>
  <c r="I29" i="1"/>
  <c r="G29" i="1"/>
  <c r="E29" i="1"/>
  <c r="C29" i="1"/>
  <c r="B29" i="1"/>
  <c r="K28" i="1"/>
  <c r="G28" i="1"/>
  <c r="E28" i="1"/>
  <c r="C28" i="1"/>
  <c r="B28" i="1"/>
  <c r="I27" i="1"/>
  <c r="G27" i="1"/>
  <c r="E27" i="1"/>
  <c r="C27" i="1"/>
  <c r="B27" i="1"/>
  <c r="M26" i="1"/>
  <c r="G26" i="1"/>
  <c r="E26" i="1"/>
  <c r="C26" i="1"/>
  <c r="B26" i="1"/>
  <c r="I25" i="1"/>
  <c r="G25" i="1"/>
  <c r="E25" i="1"/>
  <c r="C25" i="1"/>
  <c r="B25" i="1"/>
  <c r="K24" i="1"/>
  <c r="G24" i="1"/>
  <c r="E24" i="1"/>
  <c r="C24" i="1"/>
  <c r="B24" i="1"/>
  <c r="I23" i="1"/>
  <c r="G23" i="1"/>
  <c r="E23" i="1"/>
  <c r="C23" i="1"/>
  <c r="B23" i="1"/>
  <c r="O22" i="1"/>
  <c r="G22" i="1"/>
  <c r="E22" i="1"/>
  <c r="C22" i="1"/>
  <c r="B22" i="1"/>
  <c r="I21" i="1"/>
  <c r="G21" i="1"/>
  <c r="E21" i="1"/>
  <c r="C21" i="1"/>
  <c r="B21" i="1"/>
  <c r="K20" i="1"/>
  <c r="G20" i="1"/>
  <c r="E20" i="1"/>
  <c r="C20" i="1"/>
  <c r="B20" i="1"/>
  <c r="I19" i="1"/>
  <c r="G19" i="1"/>
  <c r="E19" i="1"/>
  <c r="C19" i="1"/>
  <c r="B19" i="1"/>
  <c r="M18" i="1"/>
  <c r="G18" i="1"/>
  <c r="E18" i="1"/>
  <c r="C18" i="1"/>
  <c r="B18" i="1"/>
  <c r="I17" i="1"/>
  <c r="G17" i="1"/>
  <c r="E17" i="1"/>
  <c r="C17" i="1"/>
  <c r="B17" i="1"/>
  <c r="S16" i="1"/>
  <c r="K16" i="1"/>
  <c r="G16" i="1"/>
  <c r="E16" i="1"/>
  <c r="C16" i="1"/>
  <c r="B16" i="1"/>
  <c r="S15" i="1"/>
  <c r="I15" i="1"/>
  <c r="E15" i="1"/>
  <c r="C15" i="1"/>
  <c r="B15" i="1"/>
  <c r="S14" i="1"/>
  <c r="O14" i="1"/>
  <c r="G14" i="1"/>
  <c r="E14" i="1"/>
  <c r="C14" i="1"/>
  <c r="B14" i="1"/>
  <c r="S13" i="1"/>
  <c r="I13" i="1"/>
  <c r="G13" i="1"/>
  <c r="E13" i="1"/>
  <c r="C13" i="1"/>
  <c r="B13" i="1"/>
  <c r="S12" i="1"/>
  <c r="K12" i="1"/>
  <c r="G12" i="1"/>
  <c r="E12" i="1"/>
  <c r="C12" i="1"/>
  <c r="B12" i="1"/>
  <c r="S11" i="1"/>
  <c r="I11" i="1"/>
  <c r="G11" i="1"/>
  <c r="E11" i="1"/>
  <c r="C11" i="1"/>
  <c r="B11" i="1"/>
  <c r="S10" i="1"/>
  <c r="M10" i="1"/>
  <c r="G10" i="1"/>
  <c r="E10" i="1"/>
  <c r="C10" i="1"/>
  <c r="B10" i="1"/>
  <c r="S9" i="1"/>
  <c r="I9" i="1"/>
  <c r="G9" i="1"/>
  <c r="E9" i="1"/>
  <c r="C9" i="1"/>
  <c r="B9" i="1"/>
  <c r="S8" i="1"/>
  <c r="K8" i="1"/>
  <c r="G8" i="1"/>
  <c r="E8" i="1"/>
  <c r="C8" i="1"/>
  <c r="B8" i="1"/>
  <c r="S7" i="1"/>
  <c r="I7" i="1"/>
  <c r="G7" i="1"/>
  <c r="E7" i="1"/>
  <c r="C7" i="1"/>
  <c r="B7" i="1"/>
  <c r="P4" i="1"/>
  <c r="K4" i="1"/>
  <c r="I4" i="1"/>
  <c r="F4" i="1"/>
  <c r="A2" i="1"/>
  <c r="A1" i="1"/>
</calcChain>
</file>

<file path=xl/comments1.xml><?xml version="1.0" encoding="utf-8"?>
<comments xmlns="http://schemas.openxmlformats.org/spreadsheetml/2006/main">
  <authors>
    <author>Anders Wennberg</author>
  </authors>
  <commentList>
    <comment ref="D7" authorId="0" shapeId="0">
      <text>
        <r>
          <rPr>
            <b/>
            <sz val="8"/>
            <color indexed="81"/>
            <rFont val="Tahoma"/>
            <family val="2"/>
          </rPr>
          <t>Before making the draw:
On the Prep-sheet did you:
- fill in QA, WC's?
- fill in the Seed Positions?
- Sort?
If YES: continue making the draw
Otherwise: return to finish preparations</t>
        </r>
      </text>
    </comment>
  </commentList>
</comments>
</file>

<file path=xl/comments2.xml><?xml version="1.0" encoding="utf-8"?>
<comments xmlns="http://schemas.openxmlformats.org/spreadsheetml/2006/main">
  <authors>
    <author>Anders Wennberg</author>
  </authors>
  <commentList>
    <comment ref="D7" authorId="0" shapeId="0">
      <text>
        <r>
          <rPr>
            <b/>
            <sz val="8"/>
            <color indexed="81"/>
            <rFont val="Tahoma"/>
            <family val="2"/>
          </rPr>
          <t>Before making the draw:
On the Prep-sheet did you:
- fill in QA, WC's?
- fill in the Seed Positions?
- Sort?
If YES: continue making the draw
Otherwise: return to finish preparations</t>
        </r>
      </text>
    </comment>
  </commentList>
</comments>
</file>

<file path=xl/comments3.xml><?xml version="1.0" encoding="utf-8"?>
<comments xmlns="http://schemas.openxmlformats.org/spreadsheetml/2006/main">
  <authors>
    <author>Anders Wennberg</author>
  </authors>
  <commentList>
    <comment ref="D7" authorId="0" shapeId="0">
      <text>
        <r>
          <rPr>
            <b/>
            <sz val="8"/>
            <color indexed="81"/>
            <rFont val="Tahoma"/>
            <family val="2"/>
          </rPr>
          <t xml:space="preserve">Before making the draw:
On the Prep-sheet did you:
- fill in QA, WC's?
- fill in the Seed Positions?
- Sort?
If YES: continue making the draw
Otherwise: return to finish preparations
</t>
        </r>
      </text>
    </comment>
  </commentList>
</comments>
</file>

<file path=xl/comments4.xml><?xml version="1.0" encoding="utf-8"?>
<comments xmlns="http://schemas.openxmlformats.org/spreadsheetml/2006/main">
  <authors>
    <author>Anders Wennberg</author>
  </authors>
  <commentList>
    <comment ref="D7" authorId="0" shapeId="0">
      <text>
        <r>
          <rPr>
            <b/>
            <sz val="8"/>
            <color indexed="81"/>
            <rFont val="Tahoma"/>
            <family val="2"/>
          </rPr>
          <t xml:space="preserve">Before making the draw:
On the Prep-sheet did you:
- fill in QA, WC's?
- fill in the Seed Positions?
- Sort?
If YES: continue making the draw
Otherwise: return to finish preparations
</t>
        </r>
      </text>
    </comment>
  </commentList>
</comments>
</file>

<file path=xl/comments5.xml><?xml version="1.0" encoding="utf-8"?>
<comments xmlns="http://schemas.openxmlformats.org/spreadsheetml/2006/main">
  <authors>
    <author>Anders Wennberg</author>
  </authors>
  <commentList>
    <comment ref="D7" authorId="0" shapeId="0">
      <text>
        <r>
          <rPr>
            <b/>
            <sz val="8"/>
            <color indexed="81"/>
            <rFont val="Tahoma"/>
            <family val="2"/>
          </rPr>
          <t xml:space="preserve">Before making the draw:
On the Prep-sheet did you:
- fill in QA, WC's?
- fill in the Seed Positions?
- Sort?
If YES: continue making the draw
Otherwise: return to finish preparations
</t>
        </r>
      </text>
    </comment>
  </commentList>
</comments>
</file>

<file path=xl/sharedStrings.xml><?xml version="1.0" encoding="utf-8"?>
<sst xmlns="http://schemas.openxmlformats.org/spreadsheetml/2006/main" count="418" uniqueCount="132">
  <si>
    <t>四男單打(64)</t>
    <phoneticPr fontId="8" type="noConversion"/>
  </si>
  <si>
    <t/>
  </si>
  <si>
    <t>日期</t>
    <phoneticPr fontId="8" type="noConversion"/>
  </si>
  <si>
    <t>地點</t>
    <phoneticPr fontId="8" type="noConversion"/>
  </si>
  <si>
    <t>級別</t>
    <phoneticPr fontId="8" type="noConversion"/>
  </si>
  <si>
    <t>裁判長</t>
    <phoneticPr fontId="8" type="noConversion"/>
  </si>
  <si>
    <t>St.</t>
  </si>
  <si>
    <t>排名</t>
    <phoneticPr fontId="8" type="noConversion"/>
  </si>
  <si>
    <t>種子</t>
    <phoneticPr fontId="8" type="noConversion"/>
  </si>
  <si>
    <t>姓名</t>
    <phoneticPr fontId="8" type="noConversion"/>
  </si>
  <si>
    <t>學校</t>
    <phoneticPr fontId="8" type="noConversion"/>
  </si>
  <si>
    <t>第二輪</t>
    <phoneticPr fontId="8" type="noConversion"/>
  </si>
  <si>
    <t>第三輪</t>
    <phoneticPr fontId="8" type="noConversion"/>
  </si>
  <si>
    <t>半準決賽</t>
    <phoneticPr fontId="8" type="noConversion"/>
  </si>
  <si>
    <t>準決賽</t>
    <phoneticPr fontId="8" type="noConversion"/>
  </si>
  <si>
    <t>1</t>
  </si>
  <si>
    <t>2</t>
  </si>
  <si>
    <t>3</t>
  </si>
  <si>
    <t>4</t>
  </si>
  <si>
    <t>Umpire</t>
  </si>
  <si>
    <t>5</t>
  </si>
  <si>
    <t>6</t>
  </si>
  <si>
    <t>7</t>
  </si>
  <si>
    <t>8</t>
  </si>
  <si>
    <t>9</t>
  </si>
  <si>
    <t>10</t>
  </si>
  <si>
    <t>11</t>
  </si>
  <si>
    <t>12</t>
  </si>
  <si>
    <t>13</t>
  </si>
  <si>
    <t>14</t>
  </si>
  <si>
    <t>15</t>
  </si>
  <si>
    <t>16</t>
  </si>
  <si>
    <t>Finalist 1:</t>
  </si>
  <si>
    <t>17</t>
  </si>
  <si>
    <t>18</t>
  </si>
  <si>
    <t>19</t>
  </si>
  <si>
    <t>20</t>
  </si>
  <si>
    <t>21</t>
  </si>
  <si>
    <t>22</t>
  </si>
  <si>
    <t>23</t>
  </si>
  <si>
    <t>24</t>
  </si>
  <si>
    <t>25</t>
  </si>
  <si>
    <t>26</t>
  </si>
  <si>
    <t>27</t>
  </si>
  <si>
    <t>28</t>
  </si>
  <si>
    <t>29</t>
  </si>
  <si>
    <t>30</t>
  </si>
  <si>
    <t>決賽</t>
    <phoneticPr fontId="8" type="noConversion"/>
  </si>
  <si>
    <t>冠軍</t>
    <phoneticPr fontId="8" type="noConversion"/>
  </si>
  <si>
    <t>31</t>
  </si>
  <si>
    <t>32</t>
  </si>
  <si>
    <t>33</t>
  </si>
  <si>
    <t>34</t>
  </si>
  <si>
    <t>35</t>
  </si>
  <si>
    <t>36</t>
  </si>
  <si>
    <t>37</t>
  </si>
  <si>
    <t>38</t>
  </si>
  <si>
    <t>39</t>
  </si>
  <si>
    <t>40</t>
  </si>
  <si>
    <t>41</t>
  </si>
  <si>
    <t>42</t>
  </si>
  <si>
    <t>43</t>
  </si>
  <si>
    <t>44</t>
  </si>
  <si>
    <t>45</t>
  </si>
  <si>
    <t>46</t>
  </si>
  <si>
    <t>47</t>
  </si>
  <si>
    <t>48</t>
  </si>
  <si>
    <t>Finalist 2:</t>
  </si>
  <si>
    <t>49</t>
  </si>
  <si>
    <t>50</t>
  </si>
  <si>
    <t>51</t>
  </si>
  <si>
    <t>52</t>
  </si>
  <si>
    <t>53</t>
  </si>
  <si>
    <t>54</t>
  </si>
  <si>
    <t>55</t>
  </si>
  <si>
    <t>56</t>
  </si>
  <si>
    <t>57</t>
  </si>
  <si>
    <t>58</t>
  </si>
  <si>
    <t>59</t>
  </si>
  <si>
    <t>60</t>
  </si>
  <si>
    <t>61</t>
  </si>
  <si>
    <t>62</t>
  </si>
  <si>
    <t>63</t>
  </si>
  <si>
    <t>64</t>
  </si>
  <si>
    <t>五男單打(64)</t>
    <phoneticPr fontId="8" type="noConversion"/>
  </si>
  <si>
    <t>日期</t>
    <phoneticPr fontId="8" type="noConversion"/>
  </si>
  <si>
    <t>地點</t>
    <phoneticPr fontId="8" type="noConversion"/>
  </si>
  <si>
    <t>排名</t>
    <phoneticPr fontId="8" type="noConversion"/>
  </si>
  <si>
    <t>種子</t>
    <phoneticPr fontId="8" type="noConversion"/>
  </si>
  <si>
    <t>姓名</t>
    <phoneticPr fontId="8" type="noConversion"/>
  </si>
  <si>
    <t>學校</t>
    <phoneticPr fontId="8" type="noConversion"/>
  </si>
  <si>
    <t>半準決賽</t>
    <phoneticPr fontId="8" type="noConversion"/>
  </si>
  <si>
    <t>準決賽</t>
    <phoneticPr fontId="8" type="noConversion"/>
  </si>
  <si>
    <t>六男單打(64)</t>
    <phoneticPr fontId="8" type="noConversion"/>
  </si>
  <si>
    <t>地點</t>
    <phoneticPr fontId="8" type="noConversion"/>
  </si>
  <si>
    <t>排名</t>
    <phoneticPr fontId="8" type="noConversion"/>
  </si>
  <si>
    <t>姓名</t>
    <phoneticPr fontId="8" type="noConversion"/>
  </si>
  <si>
    <t>四女單打(16)</t>
    <phoneticPr fontId="8" type="noConversion"/>
  </si>
  <si>
    <t>日期</t>
    <phoneticPr fontId="8" type="noConversion"/>
  </si>
  <si>
    <t>地點</t>
    <phoneticPr fontId="8" type="noConversion"/>
  </si>
  <si>
    <t>級別</t>
    <phoneticPr fontId="8" type="noConversion"/>
  </si>
  <si>
    <t>裁判長</t>
    <phoneticPr fontId="8" type="noConversion"/>
  </si>
  <si>
    <t>五女單打(16)</t>
    <phoneticPr fontId="8" type="noConversion"/>
  </si>
  <si>
    <t>排名</t>
    <phoneticPr fontId="8" type="noConversion"/>
  </si>
  <si>
    <t>學校</t>
    <phoneticPr fontId="8" type="noConversion"/>
  </si>
  <si>
    <t>第二輪</t>
    <phoneticPr fontId="8" type="noConversion"/>
  </si>
  <si>
    <t>準決賽</t>
    <phoneticPr fontId="8" type="noConversion"/>
  </si>
  <si>
    <t>決賽</t>
    <phoneticPr fontId="8" type="noConversion"/>
  </si>
  <si>
    <t>冠軍</t>
    <phoneticPr fontId="8" type="noConversion"/>
  </si>
  <si>
    <t>六女單打(32)</t>
    <phoneticPr fontId="8" type="noConversion"/>
  </si>
  <si>
    <t>地點</t>
    <phoneticPr fontId="8" type="noConversion"/>
  </si>
  <si>
    <t>級別</t>
    <phoneticPr fontId="8" type="noConversion"/>
  </si>
  <si>
    <t>裁判長</t>
    <phoneticPr fontId="8" type="noConversion"/>
  </si>
  <si>
    <t>排名</t>
    <phoneticPr fontId="8" type="noConversion"/>
  </si>
  <si>
    <t>姓名</t>
    <phoneticPr fontId="8" type="noConversion"/>
  </si>
  <si>
    <t>學校</t>
    <phoneticPr fontId="8" type="noConversion"/>
  </si>
  <si>
    <t>第二輪</t>
    <phoneticPr fontId="8" type="noConversion"/>
  </si>
  <si>
    <t>準決賽</t>
    <phoneticPr fontId="8" type="noConversion"/>
  </si>
  <si>
    <t>冠軍</t>
    <phoneticPr fontId="8" type="noConversion"/>
  </si>
  <si>
    <t>莊芮羽</t>
    <phoneticPr fontId="3" type="noConversion"/>
  </si>
  <si>
    <t>財團法人慈濟大學附中附小</t>
    <phoneticPr fontId="3" type="noConversion"/>
  </si>
  <si>
    <t>盧于安</t>
    <phoneticPr fontId="3" type="noConversion"/>
  </si>
  <si>
    <t>市立民族國小</t>
    <phoneticPr fontId="3" type="noConversion"/>
  </si>
  <si>
    <t>陳毓函</t>
    <phoneticPr fontId="3" type="noConversion"/>
  </si>
  <si>
    <t>縣立中城國小</t>
    <phoneticPr fontId="3" type="noConversion"/>
  </si>
  <si>
    <t>李昀臻</t>
    <phoneticPr fontId="3" type="noConversion"/>
  </si>
  <si>
    <t>縣立玉里國小</t>
    <phoneticPr fontId="3" type="noConversion"/>
  </si>
  <si>
    <t>葉庭妤</t>
    <phoneticPr fontId="3" type="noConversion"/>
  </si>
  <si>
    <t>107/2/23~3/1</t>
    <phoneticPr fontId="8" type="noConversion"/>
  </si>
  <si>
    <t>107/2/23~3/1</t>
    <phoneticPr fontId="3" type="noConversion"/>
  </si>
  <si>
    <t>107/2/23~3/1</t>
    <phoneticPr fontId="3" type="noConversion"/>
  </si>
  <si>
    <t>台北市立民族國小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</si>
</sst>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7" x14ac:knownFonts="1">
    <font>
      <sz val="10"/>
      <name val="Arial"/>
      <family val="2"/>
    </font>
    <font>
      <sz val="10"/>
      <name val="Arial"/>
      <family val="2"/>
    </font>
    <font>
      <b/>
      <sz val="16"/>
      <name val="Arial"/>
      <family val="2"/>
    </font>
    <font>
      <sz val="9"/>
      <name val="細明體"/>
      <family val="3"/>
      <charset val="136"/>
    </font>
    <font>
      <b/>
      <sz val="20"/>
      <name val="Arial"/>
      <family val="2"/>
    </font>
    <font>
      <sz val="20"/>
      <name val="Arial"/>
      <family val="2"/>
    </font>
    <font>
      <sz val="20"/>
      <color indexed="9"/>
      <name val="Arial"/>
      <family val="2"/>
    </font>
    <font>
      <b/>
      <sz val="9"/>
      <name val="細明體"/>
      <family val="3"/>
      <charset val="136"/>
    </font>
    <font>
      <sz val="8"/>
      <name val="Arial"/>
      <family val="2"/>
    </font>
    <font>
      <b/>
      <sz val="10"/>
      <name val="Arial"/>
      <family val="2"/>
    </font>
    <font>
      <b/>
      <i/>
      <sz val="10"/>
      <name val="Arial"/>
      <family val="2"/>
    </font>
    <font>
      <sz val="10"/>
      <color indexed="9"/>
      <name val="Arial"/>
      <family val="2"/>
    </font>
    <font>
      <b/>
      <sz val="9"/>
      <name val="Arial"/>
      <family val="2"/>
    </font>
    <font>
      <b/>
      <sz val="7"/>
      <name val="細明體"/>
      <family val="3"/>
      <charset val="136"/>
    </font>
    <font>
      <b/>
      <sz val="7"/>
      <name val="Arial"/>
      <family val="2"/>
    </font>
    <font>
      <b/>
      <sz val="7"/>
      <color indexed="9"/>
      <name val="Arial"/>
      <family val="2"/>
    </font>
    <font>
      <b/>
      <sz val="7"/>
      <color indexed="8"/>
      <name val="細明體"/>
      <family val="3"/>
      <charset val="136"/>
    </font>
    <font>
      <sz val="6"/>
      <name val="Arial"/>
      <family val="2"/>
    </font>
    <font>
      <b/>
      <sz val="8"/>
      <name val="Arial"/>
      <family val="2"/>
    </font>
    <font>
      <b/>
      <sz val="8"/>
      <color indexed="9"/>
      <name val="Arial"/>
      <family val="2"/>
    </font>
    <font>
      <b/>
      <sz val="8"/>
      <color indexed="8"/>
      <name val="Arial"/>
      <family val="2"/>
    </font>
    <font>
      <sz val="7"/>
      <name val="Arial"/>
      <family val="2"/>
    </font>
    <font>
      <sz val="7"/>
      <name val="細明體"/>
      <family val="3"/>
      <charset val="136"/>
    </font>
    <font>
      <sz val="7"/>
      <color indexed="9"/>
      <name val="Arial"/>
      <family val="2"/>
    </font>
    <font>
      <sz val="6"/>
      <color indexed="9"/>
      <name val="Arial"/>
      <family val="2"/>
    </font>
    <font>
      <b/>
      <sz val="8.5"/>
      <name val="Arial"/>
      <family val="2"/>
    </font>
    <font>
      <sz val="8.5"/>
      <name val="Arial"/>
      <family val="2"/>
    </font>
    <font>
      <sz val="8.5"/>
      <color indexed="42"/>
      <name val="Arial"/>
      <family val="2"/>
    </font>
    <font>
      <sz val="8.5"/>
      <color indexed="8"/>
      <name val="Arial"/>
      <family val="2"/>
    </font>
    <font>
      <i/>
      <sz val="6"/>
      <color indexed="9"/>
      <name val="Arial"/>
      <family val="2"/>
    </font>
    <font>
      <i/>
      <sz val="8.5"/>
      <color indexed="8"/>
      <name val="Arial"/>
      <family val="2"/>
    </font>
    <font>
      <i/>
      <sz val="7"/>
      <name val="Arial"/>
      <family val="2"/>
    </font>
    <font>
      <i/>
      <sz val="8.5"/>
      <color indexed="9"/>
      <name val="Arial"/>
      <family val="2"/>
    </font>
    <font>
      <sz val="8.5"/>
      <color indexed="9"/>
      <name val="Arial"/>
      <family val="2"/>
    </font>
    <font>
      <i/>
      <sz val="8.5"/>
      <name val="Arial"/>
      <family val="2"/>
    </font>
    <font>
      <b/>
      <sz val="8.5"/>
      <color indexed="8"/>
      <name val="Arial"/>
      <family val="2"/>
    </font>
    <font>
      <b/>
      <sz val="10"/>
      <color indexed="8"/>
      <name val="Arial"/>
      <family val="2"/>
    </font>
    <font>
      <b/>
      <sz val="8"/>
      <color indexed="81"/>
      <name val="Tahoma"/>
      <family val="2"/>
    </font>
    <font>
      <sz val="10"/>
      <color indexed="8"/>
      <name val="Arial"/>
      <family val="2"/>
    </font>
    <font>
      <i/>
      <sz val="8.5"/>
      <name val="細明體"/>
      <family val="3"/>
      <charset val="136"/>
    </font>
    <font>
      <u/>
      <sz val="10"/>
      <color indexed="12"/>
      <name val="Arial"/>
      <family val="2"/>
    </font>
    <font>
      <sz val="11"/>
      <name val="Arial"/>
      <family val="2"/>
    </font>
    <font>
      <sz val="14"/>
      <name val="Arial"/>
      <family val="2"/>
    </font>
    <font>
      <sz val="14"/>
      <color indexed="9"/>
      <name val="Arial"/>
      <family val="2"/>
    </font>
    <font>
      <i/>
      <sz val="8"/>
      <color rgb="FFFF0000"/>
      <name val="Arial"/>
      <family val="2"/>
    </font>
    <font>
      <b/>
      <sz val="8.5"/>
      <name val="細明體"/>
      <family val="3"/>
      <charset val="136"/>
    </font>
    <font>
      <sz val="8.5"/>
      <name val="細明體"/>
      <family val="3"/>
      <charset val="136"/>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s>
  <borders count="13">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40" fillId="0" borderId="0" applyNumberFormat="0" applyFill="0" applyBorder="0" applyAlignment="0" applyProtection="0">
      <alignment vertical="top"/>
      <protection locked="0"/>
    </xf>
  </cellStyleXfs>
  <cellXfs count="152">
    <xf numFmtId="0" fontId="0" fillId="0" borderId="0" xfId="0"/>
    <xf numFmtId="49" fontId="2" fillId="0" borderId="0" xfId="0" applyNumberFormat="1" applyFont="1" applyBorder="1" applyAlignment="1">
      <alignment vertical="top"/>
    </xf>
    <xf numFmtId="49" fontId="4" fillId="0" borderId="0" xfId="0" applyNumberFormat="1" applyFont="1" applyBorder="1" applyAlignment="1">
      <alignment vertical="top"/>
    </xf>
    <xf numFmtId="49" fontId="5" fillId="0" borderId="0" xfId="0" applyNumberFormat="1" applyFont="1" applyBorder="1" applyAlignment="1">
      <alignment vertical="top"/>
    </xf>
    <xf numFmtId="49" fontId="6" fillId="0" borderId="0" xfId="0" applyNumberFormat="1" applyFont="1" applyBorder="1" applyAlignment="1">
      <alignment vertical="top"/>
    </xf>
    <xf numFmtId="49" fontId="7" fillId="0" borderId="0" xfId="0" applyNumberFormat="1" applyFont="1" applyBorder="1" applyAlignment="1">
      <alignment horizontal="left"/>
    </xf>
    <xf numFmtId="49" fontId="9" fillId="0" borderId="0" xfId="0" applyNumberFormat="1" applyFont="1" applyBorder="1" applyAlignment="1">
      <alignment horizontal="left"/>
    </xf>
    <xf numFmtId="49" fontId="5" fillId="0" borderId="0" xfId="0" applyNumberFormat="1" applyFont="1" applyAlignment="1">
      <alignment vertical="top"/>
    </xf>
    <xf numFmtId="49" fontId="6" fillId="0" borderId="0" xfId="0" applyNumberFormat="1" applyFont="1" applyAlignment="1">
      <alignment vertical="top"/>
    </xf>
    <xf numFmtId="0" fontId="5" fillId="0" borderId="0" xfId="0" applyFont="1" applyBorder="1" applyAlignment="1">
      <alignment vertical="top"/>
    </xf>
    <xf numFmtId="49" fontId="10" fillId="0" borderId="0" xfId="0" applyNumberFormat="1" applyFont="1" applyAlignment="1" applyProtection="1">
      <alignment horizontal="left"/>
    </xf>
    <xf numFmtId="49" fontId="10" fillId="0" borderId="0" xfId="0" applyNumberFormat="1" applyFont="1" applyAlignment="1" applyProtection="1">
      <alignment horizontal="left" vertical="center"/>
    </xf>
    <xf numFmtId="49" fontId="1" fillId="0" borderId="0" xfId="0" applyNumberFormat="1" applyFont="1"/>
    <xf numFmtId="49" fontId="11" fillId="0" borderId="0" xfId="0" applyNumberFormat="1" applyFont="1"/>
    <xf numFmtId="49" fontId="12" fillId="0" borderId="0" xfId="0" applyNumberFormat="1" applyFont="1" applyBorder="1" applyAlignment="1">
      <alignment horizontal="left"/>
    </xf>
    <xf numFmtId="0" fontId="1" fillId="0" borderId="0" xfId="0" applyFont="1"/>
    <xf numFmtId="49" fontId="13" fillId="2" borderId="0" xfId="0" applyNumberFormat="1" applyFont="1" applyFill="1" applyBorder="1" applyAlignment="1">
      <alignment vertical="center"/>
    </xf>
    <xf numFmtId="49" fontId="14" fillId="2" borderId="0" xfId="0" applyNumberFormat="1" applyFont="1" applyFill="1" applyBorder="1" applyAlignment="1">
      <alignment vertical="center"/>
    </xf>
    <xf numFmtId="49" fontId="14" fillId="2" borderId="0" xfId="0" applyNumberFormat="1" applyFont="1" applyFill="1" applyAlignment="1">
      <alignment vertical="center"/>
    </xf>
    <xf numFmtId="49" fontId="15" fillId="2" borderId="0" xfId="0" applyNumberFormat="1" applyFont="1" applyFill="1" applyBorder="1" applyAlignment="1">
      <alignment vertical="center"/>
    </xf>
    <xf numFmtId="49" fontId="15" fillId="2" borderId="0" xfId="0" applyNumberFormat="1" applyFont="1" applyFill="1" applyAlignment="1">
      <alignment vertical="center"/>
    </xf>
    <xf numFmtId="49" fontId="14" fillId="2" borderId="0" xfId="0" applyNumberFormat="1" applyFont="1" applyFill="1" applyBorder="1" applyAlignment="1">
      <alignment horizontal="right" vertical="center"/>
    </xf>
    <xf numFmtId="49" fontId="16" fillId="2" borderId="0" xfId="0" applyNumberFormat="1" applyFont="1" applyFill="1" applyBorder="1" applyAlignment="1">
      <alignment horizontal="right" vertical="center"/>
    </xf>
    <xf numFmtId="0" fontId="17" fillId="0" borderId="0" xfId="0" applyFont="1" applyBorder="1" applyAlignment="1">
      <alignment vertical="center"/>
    </xf>
    <xf numFmtId="49" fontId="18" fillId="0" borderId="1" xfId="0" applyNumberFormat="1" applyFont="1" applyBorder="1" applyAlignment="1">
      <alignment vertical="center"/>
    </xf>
    <xf numFmtId="49" fontId="19" fillId="0" borderId="1" xfId="0" applyNumberFormat="1" applyFont="1" applyBorder="1" applyAlignment="1">
      <alignment vertical="center"/>
    </xf>
    <xf numFmtId="49" fontId="18" fillId="0" borderId="1" xfId="1" applyNumberFormat="1" applyFont="1" applyBorder="1" applyAlignment="1" applyProtection="1">
      <alignment vertical="center"/>
      <protection locked="0"/>
    </xf>
    <xf numFmtId="17" fontId="20" fillId="0" borderId="1" xfId="0" applyNumberFormat="1" applyFont="1" applyBorder="1" applyAlignment="1">
      <alignment horizontal="right" vertical="center"/>
    </xf>
    <xf numFmtId="49" fontId="20" fillId="0" borderId="1" xfId="0" applyNumberFormat="1" applyFont="1" applyBorder="1" applyAlignment="1">
      <alignment horizontal="right" vertical="center"/>
    </xf>
    <xf numFmtId="0" fontId="18" fillId="0" borderId="0" xfId="0" applyFont="1" applyBorder="1" applyAlignment="1">
      <alignment vertical="center"/>
    </xf>
    <xf numFmtId="49" fontId="21" fillId="2" borderId="0" xfId="0" applyNumberFormat="1" applyFont="1" applyFill="1" applyAlignment="1">
      <alignment horizontal="right" vertical="center"/>
    </xf>
    <xf numFmtId="49" fontId="21" fillId="2" borderId="0" xfId="0" applyNumberFormat="1" applyFont="1" applyFill="1" applyAlignment="1">
      <alignment horizontal="center" vertical="center"/>
    </xf>
    <xf numFmtId="49" fontId="22" fillId="2" borderId="0" xfId="0" applyNumberFormat="1" applyFont="1" applyFill="1" applyAlignment="1">
      <alignment horizontal="center" vertical="center"/>
    </xf>
    <xf numFmtId="49" fontId="22" fillId="2" borderId="0" xfId="0" applyNumberFormat="1" applyFont="1" applyFill="1" applyAlignment="1">
      <alignment horizontal="left" vertical="center"/>
    </xf>
    <xf numFmtId="49" fontId="21" fillId="2" borderId="0" xfId="0" applyNumberFormat="1" applyFont="1" applyFill="1" applyAlignment="1">
      <alignment vertical="center"/>
    </xf>
    <xf numFmtId="49" fontId="23" fillId="2" borderId="0" xfId="0" applyNumberFormat="1" applyFont="1" applyFill="1" applyAlignment="1">
      <alignment horizontal="center" vertical="center"/>
    </xf>
    <xf numFmtId="49" fontId="23" fillId="2" borderId="0" xfId="0" applyNumberFormat="1" applyFont="1" applyFill="1" applyAlignment="1">
      <alignment vertical="center"/>
    </xf>
    <xf numFmtId="0" fontId="17" fillId="0" borderId="0" xfId="0" applyFont="1" applyAlignment="1">
      <alignment vertical="center"/>
    </xf>
    <xf numFmtId="49" fontId="17" fillId="2" borderId="0" xfId="0" applyNumberFormat="1" applyFont="1" applyFill="1" applyAlignment="1">
      <alignment horizontal="right" vertical="center"/>
    </xf>
    <xf numFmtId="49" fontId="17" fillId="0" borderId="0" xfId="0" applyNumberFormat="1" applyFont="1" applyFill="1" applyAlignment="1">
      <alignment horizontal="center" vertical="center"/>
    </xf>
    <xf numFmtId="0" fontId="17" fillId="0" borderId="0" xfId="0" applyNumberFormat="1" applyFont="1" applyFill="1" applyAlignment="1">
      <alignment horizontal="center" vertical="center"/>
    </xf>
    <xf numFmtId="49" fontId="17" fillId="0" borderId="0" xfId="0" applyNumberFormat="1" applyFont="1" applyFill="1" applyAlignment="1">
      <alignment horizontal="left" vertical="center"/>
    </xf>
    <xf numFmtId="49" fontId="0" fillId="0" borderId="0" xfId="0" applyNumberFormat="1" applyFill="1" applyAlignment="1">
      <alignment vertical="center"/>
    </xf>
    <xf numFmtId="49" fontId="24" fillId="0" borderId="0" xfId="0" applyNumberFormat="1" applyFont="1" applyFill="1" applyAlignment="1">
      <alignment horizontal="center" vertical="center"/>
    </xf>
    <xf numFmtId="49" fontId="24" fillId="0" borderId="0" xfId="0" applyNumberFormat="1" applyFont="1" applyFill="1" applyAlignment="1">
      <alignment vertical="center"/>
    </xf>
    <xf numFmtId="49" fontId="25" fillId="2" borderId="0" xfId="0" applyNumberFormat="1" applyFont="1" applyFill="1" applyBorder="1" applyAlignment="1">
      <alignment horizontal="center" vertical="center"/>
    </xf>
    <xf numFmtId="0" fontId="26" fillId="0" borderId="2" xfId="0" applyNumberFormat="1" applyFont="1" applyFill="1" applyBorder="1" applyAlignment="1">
      <alignment vertical="center"/>
    </xf>
    <xf numFmtId="0" fontId="27" fillId="3" borderId="2" xfId="0" applyNumberFormat="1" applyFont="1" applyFill="1" applyBorder="1" applyAlignment="1">
      <alignment horizontal="center" vertical="center"/>
    </xf>
    <xf numFmtId="0" fontId="25" fillId="0" borderId="2" xfId="0" applyNumberFormat="1" applyFont="1" applyFill="1" applyBorder="1" applyAlignment="1">
      <alignment vertical="center"/>
    </xf>
    <xf numFmtId="49" fontId="28" fillId="0" borderId="2" xfId="0" applyNumberFormat="1" applyFont="1" applyFill="1" applyBorder="1" applyAlignment="1">
      <alignment horizontal="left" vertical="center"/>
    </xf>
    <xf numFmtId="0" fontId="28" fillId="0" borderId="2" xfId="0" applyNumberFormat="1" applyFont="1" applyFill="1" applyBorder="1" applyAlignment="1">
      <alignment vertical="center"/>
    </xf>
    <xf numFmtId="49" fontId="28" fillId="0" borderId="2" xfId="0" applyNumberFormat="1" applyFont="1" applyFill="1" applyBorder="1" applyAlignment="1">
      <alignment vertical="center"/>
    </xf>
    <xf numFmtId="49" fontId="28" fillId="0" borderId="0" xfId="0" applyNumberFormat="1" applyFont="1" applyFill="1" applyAlignment="1">
      <alignment vertical="center"/>
    </xf>
    <xf numFmtId="0" fontId="1" fillId="4" borderId="0" xfId="0" applyFont="1" applyFill="1" applyAlignment="1">
      <alignment vertical="center"/>
    </xf>
    <xf numFmtId="0" fontId="1" fillId="0" borderId="0" xfId="0" applyFont="1" applyAlignment="1">
      <alignment vertical="center"/>
    </xf>
    <xf numFmtId="0" fontId="1" fillId="0" borderId="3" xfId="0" applyFont="1" applyBorder="1" applyAlignment="1">
      <alignment vertical="center"/>
    </xf>
    <xf numFmtId="49" fontId="26" fillId="2" borderId="0" xfId="0" applyNumberFormat="1" applyFont="1" applyFill="1" applyBorder="1" applyAlignment="1">
      <alignment horizontal="center" vertical="center"/>
    </xf>
    <xf numFmtId="0" fontId="29" fillId="5" borderId="4" xfId="0" applyNumberFormat="1" applyFont="1" applyFill="1" applyBorder="1" applyAlignment="1">
      <alignment horizontal="right" vertical="center"/>
    </xf>
    <xf numFmtId="0" fontId="28" fillId="0" borderId="5" xfId="0" applyNumberFormat="1" applyFont="1" applyFill="1" applyBorder="1" applyAlignment="1">
      <alignment vertical="center"/>
    </xf>
    <xf numFmtId="0" fontId="29" fillId="5" borderId="6" xfId="0" applyNumberFormat="1" applyFont="1" applyFill="1" applyBorder="1" applyAlignment="1">
      <alignment horizontal="right" vertical="center"/>
    </xf>
    <xf numFmtId="0" fontId="1" fillId="0" borderId="7" xfId="0" applyFont="1" applyBorder="1" applyAlignment="1">
      <alignment vertical="center"/>
    </xf>
    <xf numFmtId="49" fontId="28" fillId="0" borderId="8" xfId="0" applyNumberFormat="1" applyFont="1" applyFill="1" applyBorder="1" applyAlignment="1">
      <alignment horizontal="left" vertical="center"/>
    </xf>
    <xf numFmtId="49" fontId="28" fillId="0" borderId="9" xfId="0" applyNumberFormat="1" applyFont="1" applyFill="1" applyBorder="1" applyAlignment="1">
      <alignment vertical="center"/>
    </xf>
    <xf numFmtId="49" fontId="28" fillId="0" borderId="0" xfId="0" applyNumberFormat="1" applyFont="1" applyFill="1" applyBorder="1" applyAlignment="1">
      <alignment vertical="center"/>
    </xf>
    <xf numFmtId="0" fontId="23" fillId="0" borderId="0" xfId="0" applyNumberFormat="1" applyFont="1" applyFill="1" applyBorder="1" applyAlignment="1">
      <alignment horizontal="right" vertical="center"/>
    </xf>
    <xf numFmtId="0" fontId="29" fillId="5" borderId="9" xfId="0" applyNumberFormat="1" applyFont="1" applyFill="1" applyBorder="1" applyAlignment="1">
      <alignment horizontal="right" vertical="center"/>
    </xf>
    <xf numFmtId="49" fontId="28" fillId="0" borderId="0" xfId="0" applyNumberFormat="1" applyFont="1" applyFill="1" applyBorder="1" applyAlignment="1">
      <alignment horizontal="left" vertical="center"/>
    </xf>
    <xf numFmtId="49" fontId="28" fillId="0" borderId="9" xfId="0" applyNumberFormat="1" applyFont="1" applyFill="1" applyBorder="1" applyAlignment="1">
      <alignment horizontal="left" vertical="center"/>
    </xf>
    <xf numFmtId="49" fontId="28" fillId="0" borderId="6" xfId="0" applyNumberFormat="1" applyFont="1" applyFill="1" applyBorder="1" applyAlignment="1">
      <alignment vertical="center"/>
    </xf>
    <xf numFmtId="49" fontId="30" fillId="0" borderId="8" xfId="0" applyNumberFormat="1" applyFont="1" applyFill="1" applyBorder="1" applyAlignment="1">
      <alignment horizontal="right" vertical="center"/>
    </xf>
    <xf numFmtId="49" fontId="28" fillId="0" borderId="8" xfId="0" applyNumberFormat="1" applyFont="1" applyFill="1" applyBorder="1" applyAlignment="1">
      <alignment vertical="center"/>
    </xf>
    <xf numFmtId="49" fontId="30" fillId="0" borderId="0" xfId="0" applyNumberFormat="1" applyFont="1" applyFill="1" applyBorder="1" applyAlignment="1">
      <alignment horizontal="right" vertical="center"/>
    </xf>
    <xf numFmtId="0" fontId="1" fillId="0" borderId="10" xfId="0" applyFont="1" applyBorder="1" applyAlignment="1">
      <alignment vertical="center"/>
    </xf>
    <xf numFmtId="0" fontId="31" fillId="4" borderId="0" xfId="0" applyNumberFormat="1" applyFont="1" applyFill="1" applyBorder="1" applyAlignment="1">
      <alignment horizontal="right" vertical="center"/>
    </xf>
    <xf numFmtId="0" fontId="32" fillId="0" borderId="0" xfId="0" applyNumberFormat="1" applyFont="1" applyAlignment="1">
      <alignment vertical="center"/>
    </xf>
    <xf numFmtId="0" fontId="28" fillId="0" borderId="8" xfId="0" applyNumberFormat="1" applyFont="1" applyFill="1" applyBorder="1" applyAlignment="1">
      <alignment horizontal="right" vertical="center"/>
    </xf>
    <xf numFmtId="0" fontId="29" fillId="5" borderId="0" xfId="0" applyNumberFormat="1" applyFont="1" applyFill="1" applyBorder="1" applyAlignment="1">
      <alignment horizontal="right" vertical="center"/>
    </xf>
    <xf numFmtId="0" fontId="28" fillId="0" borderId="0" xfId="0" applyNumberFormat="1" applyFont="1" applyFill="1" applyBorder="1" applyAlignment="1">
      <alignment vertical="center"/>
    </xf>
    <xf numFmtId="0" fontId="33" fillId="4" borderId="9" xfId="0" applyNumberFormat="1" applyFont="1" applyFill="1" applyBorder="1" applyAlignment="1">
      <alignment vertical="center"/>
    </xf>
    <xf numFmtId="49" fontId="22" fillId="6" borderId="0" xfId="0" applyNumberFormat="1" applyFont="1" applyFill="1" applyAlignment="1">
      <alignment horizontal="center" vertical="center"/>
    </xf>
    <xf numFmtId="49" fontId="28" fillId="6" borderId="0" xfId="0" applyNumberFormat="1" applyFont="1" applyFill="1" applyAlignment="1">
      <alignment vertical="center"/>
    </xf>
    <xf numFmtId="0" fontId="28" fillId="6" borderId="2" xfId="0" applyNumberFormat="1" applyFont="1" applyFill="1" applyBorder="1" applyAlignment="1">
      <alignment vertical="center"/>
    </xf>
    <xf numFmtId="49" fontId="28" fillId="6" borderId="2" xfId="0" applyNumberFormat="1" applyFont="1" applyFill="1" applyBorder="1" applyAlignment="1">
      <alignment vertical="center"/>
    </xf>
    <xf numFmtId="49" fontId="21" fillId="6" borderId="0" xfId="0" applyNumberFormat="1" applyFont="1" applyFill="1" applyAlignment="1">
      <alignment horizontal="center" vertical="center"/>
    </xf>
    <xf numFmtId="0" fontId="26" fillId="4" borderId="0" xfId="0" applyNumberFormat="1" applyFont="1" applyFill="1" applyBorder="1" applyAlignment="1">
      <alignment horizontal="right" vertical="center"/>
    </xf>
    <xf numFmtId="0" fontId="23" fillId="6" borderId="0" xfId="0" applyNumberFormat="1" applyFont="1" applyFill="1" applyBorder="1" applyAlignment="1">
      <alignment horizontal="right" vertical="center"/>
    </xf>
    <xf numFmtId="0" fontId="29" fillId="7" borderId="6" xfId="0" applyNumberFormat="1" applyFont="1" applyFill="1" applyBorder="1" applyAlignment="1">
      <alignment horizontal="right" vertical="center"/>
    </xf>
    <xf numFmtId="0" fontId="28" fillId="6" borderId="11" xfId="0" applyNumberFormat="1" applyFont="1" applyFill="1" applyBorder="1" applyAlignment="1">
      <alignment vertical="center"/>
    </xf>
    <xf numFmtId="0" fontId="34" fillId="4" borderId="0" xfId="0" applyNumberFormat="1" applyFont="1" applyFill="1" applyBorder="1" applyAlignment="1">
      <alignment horizontal="right" vertical="center"/>
    </xf>
    <xf numFmtId="49" fontId="28" fillId="6" borderId="8" xfId="0" applyNumberFormat="1" applyFont="1" applyFill="1" applyBorder="1" applyAlignment="1">
      <alignment vertical="center"/>
    </xf>
    <xf numFmtId="49" fontId="25" fillId="0" borderId="0"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1" fontId="26" fillId="0" borderId="0" xfId="0" applyNumberFormat="1" applyFont="1" applyFill="1" applyBorder="1" applyAlignment="1">
      <alignment horizontal="center" vertical="center"/>
    </xf>
    <xf numFmtId="49" fontId="35" fillId="0" borderId="0" xfId="0" applyNumberFormat="1" applyFont="1" applyFill="1" applyBorder="1" applyAlignment="1">
      <alignment vertical="center"/>
    </xf>
    <xf numFmtId="49" fontId="36" fillId="0" borderId="0" xfId="0" applyNumberFormat="1" applyFont="1" applyFill="1" applyBorder="1" applyAlignment="1">
      <alignment vertical="center"/>
    </xf>
    <xf numFmtId="0" fontId="0" fillId="0" borderId="0" xfId="0" applyBorder="1"/>
    <xf numFmtId="0" fontId="23" fillId="0" borderId="0" xfId="0" applyFont="1" applyBorder="1"/>
    <xf numFmtId="0" fontId="11" fillId="0" borderId="0" xfId="0" applyFont="1" applyBorder="1"/>
    <xf numFmtId="0" fontId="23" fillId="0" borderId="0" xfId="0" applyFont="1"/>
    <xf numFmtId="0" fontId="11" fillId="0" borderId="0" xfId="0" applyFont="1"/>
    <xf numFmtId="0" fontId="20" fillId="0" borderId="1" xfId="0" applyNumberFormat="1" applyFont="1" applyBorder="1" applyAlignment="1">
      <alignment horizontal="right" vertical="center"/>
    </xf>
    <xf numFmtId="49" fontId="26" fillId="0" borderId="2" xfId="0" applyNumberFormat="1" applyFont="1" applyFill="1" applyBorder="1" applyAlignment="1">
      <alignment vertical="center"/>
    </xf>
    <xf numFmtId="0" fontId="20" fillId="0" borderId="1" xfId="0" applyNumberFormat="1" applyFont="1" applyBorder="1" applyAlignment="1">
      <alignment horizontal="left" vertical="center"/>
    </xf>
    <xf numFmtId="0" fontId="28" fillId="0" borderId="2" xfId="0" applyNumberFormat="1" applyFont="1" applyFill="1" applyBorder="1" applyAlignment="1">
      <alignment horizontal="center" vertical="center"/>
    </xf>
    <xf numFmtId="0" fontId="28" fillId="0" borderId="0" xfId="0" applyNumberFormat="1" applyFont="1" applyFill="1" applyAlignment="1">
      <alignment vertical="center"/>
    </xf>
    <xf numFmtId="0" fontId="26" fillId="4" borderId="0" xfId="0" applyNumberFormat="1" applyFont="1" applyFill="1" applyAlignment="1">
      <alignment vertical="center"/>
    </xf>
    <xf numFmtId="0" fontId="33" fillId="4" borderId="0" xfId="0" applyNumberFormat="1" applyFont="1" applyFill="1" applyAlignment="1">
      <alignment vertical="center"/>
    </xf>
    <xf numFmtId="49" fontId="26" fillId="4" borderId="0" xfId="0" applyNumberFormat="1" applyFont="1" applyFill="1" applyAlignment="1">
      <alignment vertical="center"/>
    </xf>
    <xf numFmtId="49" fontId="33" fillId="4" borderId="0" xfId="0" applyNumberFormat="1" applyFont="1" applyFill="1" applyAlignment="1">
      <alignment vertical="center"/>
    </xf>
    <xf numFmtId="0" fontId="26" fillId="0" borderId="0" xfId="0" applyNumberFormat="1" applyFont="1" applyFill="1" applyAlignment="1">
      <alignment horizontal="center" vertical="center"/>
    </xf>
    <xf numFmtId="0" fontId="38" fillId="0" borderId="0" xfId="0" applyNumberFormat="1" applyFont="1" applyFill="1" applyAlignment="1">
      <alignment vertical="center"/>
    </xf>
    <xf numFmtId="0" fontId="28" fillId="0" borderId="8" xfId="0" applyNumberFormat="1" applyFont="1" applyFill="1" applyBorder="1" applyAlignment="1">
      <alignment horizontal="center" vertical="center"/>
    </xf>
    <xf numFmtId="0" fontId="28" fillId="0" borderId="9" xfId="0" applyNumberFormat="1" applyFont="1" applyFill="1" applyBorder="1" applyAlignment="1">
      <alignment horizontal="left" vertical="center"/>
    </xf>
    <xf numFmtId="0" fontId="27" fillId="0" borderId="0" xfId="0" applyNumberFormat="1" applyFont="1" applyFill="1" applyAlignment="1">
      <alignment horizontal="center" vertical="center"/>
    </xf>
    <xf numFmtId="0" fontId="28" fillId="0" borderId="0" xfId="0" applyNumberFormat="1" applyFont="1" applyFill="1" applyAlignment="1">
      <alignment horizontal="center" vertical="center"/>
    </xf>
    <xf numFmtId="0" fontId="28" fillId="0" borderId="9" xfId="0" applyNumberFormat="1" applyFont="1" applyFill="1" applyBorder="1" applyAlignment="1">
      <alignment vertical="center"/>
    </xf>
    <xf numFmtId="0" fontId="28" fillId="0" borderId="8" xfId="0" applyNumberFormat="1" applyFont="1" applyFill="1" applyBorder="1" applyAlignment="1">
      <alignment vertical="center"/>
    </xf>
    <xf numFmtId="0" fontId="35" fillId="0" borderId="8" xfId="0" applyNumberFormat="1" applyFont="1" applyFill="1" applyBorder="1" applyAlignment="1">
      <alignment horizontal="center" vertical="center"/>
    </xf>
    <xf numFmtId="0" fontId="35" fillId="0" borderId="0" xfId="0" applyNumberFormat="1" applyFont="1" applyFill="1" applyAlignment="1">
      <alignment vertical="center"/>
    </xf>
    <xf numFmtId="0" fontId="35" fillId="0" borderId="2" xfId="0" applyNumberFormat="1" applyFont="1" applyFill="1" applyBorder="1" applyAlignment="1">
      <alignment horizontal="center" vertical="center"/>
    </xf>
    <xf numFmtId="0" fontId="36" fillId="0" borderId="0" xfId="0" applyNumberFormat="1" applyFont="1" applyFill="1" applyAlignment="1">
      <alignment vertical="center"/>
    </xf>
    <xf numFmtId="49" fontId="28" fillId="0" borderId="12" xfId="0" applyNumberFormat="1" applyFont="1" applyFill="1" applyBorder="1" applyAlignment="1">
      <alignment vertical="center"/>
    </xf>
    <xf numFmtId="49" fontId="33" fillId="4" borderId="0" xfId="0" applyNumberFormat="1" applyFont="1" applyFill="1" applyBorder="1" applyAlignment="1">
      <alignment vertical="center"/>
    </xf>
    <xf numFmtId="49" fontId="26" fillId="4" borderId="0" xfId="0" applyNumberFormat="1" applyFont="1" applyFill="1" applyBorder="1" applyAlignment="1">
      <alignment vertical="center"/>
    </xf>
    <xf numFmtId="0" fontId="26" fillId="0" borderId="0" xfId="0" applyNumberFormat="1" applyFont="1" applyFill="1" applyBorder="1" applyAlignment="1">
      <alignment vertical="center"/>
    </xf>
    <xf numFmtId="0" fontId="26" fillId="0" borderId="0" xfId="0" applyNumberFormat="1" applyFont="1" applyFill="1" applyBorder="1" applyAlignment="1">
      <alignment horizontal="center" vertical="center"/>
    </xf>
    <xf numFmtId="49" fontId="26" fillId="0" borderId="0" xfId="0" applyNumberFormat="1" applyFont="1" applyFill="1" applyBorder="1" applyAlignment="1">
      <alignment vertical="center"/>
    </xf>
    <xf numFmtId="0" fontId="1" fillId="0" borderId="0" xfId="0" applyNumberFormat="1" applyFont="1" applyFill="1" applyBorder="1" applyAlignment="1">
      <alignment vertical="center"/>
    </xf>
    <xf numFmtId="0" fontId="21" fillId="0" borderId="0" xfId="0" applyNumberFormat="1" applyFont="1" applyFill="1" applyBorder="1" applyAlignment="1">
      <alignment horizontal="right" vertical="center"/>
    </xf>
    <xf numFmtId="0" fontId="26" fillId="0" borderId="0" xfId="0" applyNumberFormat="1" applyFont="1" applyFill="1" applyBorder="1" applyAlignment="1">
      <alignment horizontal="left" vertical="center"/>
    </xf>
    <xf numFmtId="49" fontId="1" fillId="4" borderId="0" xfId="0" applyNumberFormat="1" applyFont="1" applyFill="1" applyAlignment="1">
      <alignment vertical="center"/>
    </xf>
    <xf numFmtId="0" fontId="26" fillId="4" borderId="0" xfId="0" applyNumberFormat="1" applyFont="1" applyFill="1" applyBorder="1" applyAlignment="1">
      <alignment vertical="center"/>
    </xf>
    <xf numFmtId="0" fontId="33" fillId="4" borderId="2" xfId="0" applyNumberFormat="1" applyFont="1" applyFill="1" applyBorder="1" applyAlignment="1">
      <alignment vertical="center"/>
    </xf>
    <xf numFmtId="0" fontId="33" fillId="4" borderId="8" xfId="0" applyNumberFormat="1" applyFont="1" applyFill="1" applyBorder="1" applyAlignment="1">
      <alignment vertical="center"/>
    </xf>
    <xf numFmtId="0" fontId="33" fillId="4" borderId="0" xfId="0" applyNumberFormat="1" applyFont="1" applyFill="1" applyBorder="1" applyAlignment="1">
      <alignment vertical="center"/>
    </xf>
    <xf numFmtId="0" fontId="39" fillId="4" borderId="0" xfId="0" applyNumberFormat="1" applyFont="1" applyFill="1" applyBorder="1" applyAlignment="1">
      <alignment horizontal="right" vertical="center"/>
    </xf>
    <xf numFmtId="0" fontId="28" fillId="0" borderId="12" xfId="0" applyNumberFormat="1" applyFont="1" applyFill="1" applyBorder="1" applyAlignment="1">
      <alignment vertical="center"/>
    </xf>
    <xf numFmtId="0" fontId="33" fillId="4" borderId="6" xfId="0" applyNumberFormat="1" applyFont="1" applyFill="1" applyBorder="1" applyAlignment="1">
      <alignment vertical="center"/>
    </xf>
    <xf numFmtId="0" fontId="33" fillId="4" borderId="12" xfId="0" applyNumberFormat="1" applyFont="1" applyFill="1" applyBorder="1" applyAlignment="1">
      <alignment vertical="center"/>
    </xf>
    <xf numFmtId="0" fontId="40" fillId="0" borderId="0" xfId="2" applyNumberFormat="1" applyFill="1" applyAlignment="1" applyProtection="1">
      <alignment horizontal="center" vertical="center"/>
    </xf>
    <xf numFmtId="49" fontId="41" fillId="4" borderId="0" xfId="0" applyNumberFormat="1" applyFont="1" applyFill="1" applyAlignment="1">
      <alignment horizontal="center" vertical="center"/>
    </xf>
    <xf numFmtId="49" fontId="42" fillId="0" borderId="0" xfId="0" applyNumberFormat="1" applyFont="1" applyAlignment="1">
      <alignment vertical="center"/>
    </xf>
    <xf numFmtId="49" fontId="43" fillId="0" borderId="0" xfId="0" applyNumberFormat="1" applyFont="1" applyAlignment="1">
      <alignment horizontal="center" vertical="center"/>
    </xf>
    <xf numFmtId="49" fontId="42" fillId="4" borderId="0" xfId="0" applyNumberFormat="1" applyFont="1" applyFill="1" applyAlignment="1">
      <alignment vertical="center"/>
    </xf>
    <xf numFmtId="49" fontId="43" fillId="4" borderId="0" xfId="0" applyNumberFormat="1" applyFont="1" applyFill="1" applyAlignment="1">
      <alignment vertical="center"/>
    </xf>
    <xf numFmtId="49" fontId="42" fillId="4" borderId="0" xfId="0" applyNumberFormat="1" applyFont="1" applyFill="1" applyBorder="1" applyAlignment="1">
      <alignment vertical="center"/>
    </xf>
    <xf numFmtId="49" fontId="43" fillId="4" borderId="0" xfId="0" applyNumberFormat="1" applyFont="1" applyFill="1" applyBorder="1" applyAlignment="1">
      <alignment vertical="center"/>
    </xf>
    <xf numFmtId="0" fontId="0" fillId="4" borderId="0" xfId="0" applyFill="1" applyAlignment="1">
      <alignment vertical="center"/>
    </xf>
    <xf numFmtId="0" fontId="0" fillId="0" borderId="0" xfId="0" applyAlignment="1">
      <alignment vertical="center"/>
    </xf>
    <xf numFmtId="0" fontId="45" fillId="0" borderId="2" xfId="0" applyNumberFormat="1" applyFont="1" applyFill="1" applyBorder="1" applyAlignment="1">
      <alignment vertical="center"/>
    </xf>
    <xf numFmtId="0" fontId="46" fillId="0" borderId="2" xfId="0" applyNumberFormat="1" applyFont="1" applyFill="1" applyBorder="1" applyAlignment="1">
      <alignment vertical="center"/>
    </xf>
    <xf numFmtId="14" fontId="18" fillId="0" borderId="1" xfId="0" applyNumberFormat="1" applyFont="1" applyFill="1" applyBorder="1" applyAlignment="1">
      <alignment horizontal="left" vertical="center"/>
    </xf>
  </cellXfs>
  <cellStyles count="3">
    <cellStyle name="一般" xfId="0" builtinId="0"/>
    <cellStyle name="貨幣" xfId="1" builtinId="4"/>
    <cellStyle name="超連結" xfId="2" builtinId="8"/>
  </cellStyles>
  <dxfs count="80">
    <dxf>
      <font>
        <b/>
        <i val="0"/>
        <condense val="0"/>
        <extend val="0"/>
        <color indexed="8"/>
      </font>
      <fill>
        <patternFill patternType="solid">
          <bgColor indexed="42"/>
        </patternFill>
      </fill>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color indexed="8"/>
      </font>
      <fill>
        <patternFill patternType="solid">
          <bgColor indexed="42"/>
        </patternFill>
      </fill>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color indexed="8"/>
      </font>
      <fill>
        <patternFill patternType="solid">
          <bgColor indexed="42"/>
        </patternFill>
      </fill>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i val="0"/>
        <condense val="0"/>
        <extend val="0"/>
      </font>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color indexed="8"/>
      </font>
      <fill>
        <patternFill patternType="solid">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val="0"/>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font>
    </dxf>
    <dxf>
      <font>
        <b val="0"/>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font>
    </dxf>
    <dxf>
      <font>
        <b/>
        <i val="0"/>
        <condense val="0"/>
        <extend val="0"/>
      </font>
    </dxf>
    <dxf>
      <font>
        <condense val="0"/>
        <extend val="0"/>
        <color indexed="9"/>
      </font>
      <fill>
        <patternFill>
          <bgColor indexed="42"/>
        </patternFill>
      </fill>
    </dxf>
    <dxf>
      <font>
        <condense val="0"/>
        <extend val="0"/>
        <color indexed="9"/>
      </font>
    </dxf>
    <dxf>
      <font>
        <condense val="0"/>
        <extend val="0"/>
        <color indexed="9"/>
      </font>
    </dxf>
    <dxf>
      <font>
        <b/>
        <i val="0"/>
        <condense val="0"/>
        <extend val="0"/>
      </font>
    </dxf>
    <dxf>
      <font>
        <b/>
        <i val="0"/>
        <condense val="0"/>
        <extend val="0"/>
      </font>
    </dxf>
    <dxf>
      <font>
        <b/>
        <i val="0"/>
        <condense val="0"/>
        <extend val="0"/>
        <color indexed="8"/>
      </font>
      <fill>
        <patternFill patternType="solid">
          <bgColor indexed="42"/>
        </patternFill>
      </fill>
    </dxf>
    <dxf>
      <font>
        <condense val="0"/>
        <extend val="0"/>
        <color indexed="11"/>
      </font>
    </dxf>
    <dxf>
      <font>
        <b/>
        <i val="0"/>
        <condense val="0"/>
        <extend val="0"/>
        <color indexed="11"/>
      </font>
    </dxf>
    <dxf>
      <font>
        <b val="0"/>
        <i/>
        <condense val="0"/>
        <extend val="0"/>
        <color indexed="1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257175</xdr:colOff>
      <xdr:row>0</xdr:row>
      <xdr:rowOff>47625</xdr:rowOff>
    </xdr:from>
    <xdr:to>
      <xdr:col>15</xdr:col>
      <xdr:colOff>66675</xdr:colOff>
      <xdr:row>1</xdr:row>
      <xdr:rowOff>104775</xdr:rowOff>
    </xdr:to>
    <xdr:pic>
      <xdr:nvPicPr>
        <xdr:cNvPr id="2" name="Picture 9"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86450" y="47625"/>
          <a:ext cx="523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514350</xdr:colOff>
          <xdr:row>0</xdr:row>
          <xdr:rowOff>9525</xdr:rowOff>
        </xdr:from>
        <xdr:to>
          <xdr:col>12</xdr:col>
          <xdr:colOff>361950</xdr:colOff>
          <xdr:row>0</xdr:row>
          <xdr:rowOff>171450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504825</xdr:colOff>
          <xdr:row>0</xdr:row>
          <xdr:rowOff>180975</xdr:rowOff>
        </xdr:from>
        <xdr:to>
          <xdr:col>12</xdr:col>
          <xdr:colOff>361950</xdr:colOff>
          <xdr:row>1</xdr:row>
          <xdr:rowOff>57150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0"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514350</xdr:colOff>
          <xdr:row>0</xdr:row>
          <xdr:rowOff>9525</xdr:rowOff>
        </xdr:from>
        <xdr:to>
          <xdr:col>12</xdr:col>
          <xdr:colOff>361950</xdr:colOff>
          <xdr:row>0</xdr:row>
          <xdr:rowOff>171450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504825</xdr:colOff>
          <xdr:row>0</xdr:row>
          <xdr:rowOff>180975</xdr:rowOff>
        </xdr:from>
        <xdr:to>
          <xdr:col>12</xdr:col>
          <xdr:colOff>361950</xdr:colOff>
          <xdr:row>1</xdr:row>
          <xdr:rowOff>57150</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3625"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514350</xdr:colOff>
          <xdr:row>0</xdr:row>
          <xdr:rowOff>9525</xdr:rowOff>
        </xdr:from>
        <xdr:to>
          <xdr:col>12</xdr:col>
          <xdr:colOff>361950</xdr:colOff>
          <xdr:row>0</xdr:row>
          <xdr:rowOff>171450</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504825</xdr:colOff>
          <xdr:row>0</xdr:row>
          <xdr:rowOff>180975</xdr:rowOff>
        </xdr:from>
        <xdr:to>
          <xdr:col>12</xdr:col>
          <xdr:colOff>361950</xdr:colOff>
          <xdr:row>1</xdr:row>
          <xdr:rowOff>57150</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533400</xdr:colOff>
          <xdr:row>0</xdr:row>
          <xdr:rowOff>9525</xdr:rowOff>
        </xdr:from>
        <xdr:to>
          <xdr:col>12</xdr:col>
          <xdr:colOff>381000</xdr:colOff>
          <xdr:row>0</xdr:row>
          <xdr:rowOff>171450</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523875</xdr:colOff>
          <xdr:row>0</xdr:row>
          <xdr:rowOff>180975</xdr:rowOff>
        </xdr:from>
        <xdr:to>
          <xdr:col>12</xdr:col>
          <xdr:colOff>381000</xdr:colOff>
          <xdr:row>1</xdr:row>
          <xdr:rowOff>57150</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533400</xdr:colOff>
          <xdr:row>0</xdr:row>
          <xdr:rowOff>9525</xdr:rowOff>
        </xdr:from>
        <xdr:to>
          <xdr:col>12</xdr:col>
          <xdr:colOff>381000</xdr:colOff>
          <xdr:row>0</xdr:row>
          <xdr:rowOff>171450</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523875</xdr:colOff>
          <xdr:row>0</xdr:row>
          <xdr:rowOff>180975</xdr:rowOff>
        </xdr:from>
        <xdr:to>
          <xdr:col>12</xdr:col>
          <xdr:colOff>381000</xdr:colOff>
          <xdr:row>1</xdr:row>
          <xdr:rowOff>57150</xdr:rowOff>
        </xdr:to>
        <xdr:sp macro="" textlink="">
          <xdr:nvSpPr>
            <xdr:cNvPr id="2050" name="Button 2" hidden="1">
              <a:extLst>
                <a:ext uri="{63B3BB69-23CF-44E3-9099-C40C66FF867C}">
                  <a14:compatExt spid="_x0000_s205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14</xdr:col>
      <xdr:colOff>57150</xdr:colOff>
      <xdr:row>0</xdr:row>
      <xdr:rowOff>47625</xdr:rowOff>
    </xdr:from>
    <xdr:to>
      <xdr:col>14</xdr:col>
      <xdr:colOff>619125</xdr:colOff>
      <xdr:row>1</xdr:row>
      <xdr:rowOff>133350</xdr:rowOff>
    </xdr:to>
    <xdr:pic>
      <xdr:nvPicPr>
        <xdr:cNvPr id="2" name="Picture 7" descr="ccta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0" y="476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533400</xdr:colOff>
          <xdr:row>0</xdr:row>
          <xdr:rowOff>9525</xdr:rowOff>
        </xdr:from>
        <xdr:to>
          <xdr:col>12</xdr:col>
          <xdr:colOff>381000</xdr:colOff>
          <xdr:row>0</xdr:row>
          <xdr:rowOff>171450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523875</xdr:colOff>
          <xdr:row>0</xdr:row>
          <xdr:rowOff>180975</xdr:rowOff>
        </xdr:from>
        <xdr:to>
          <xdr:col>12</xdr:col>
          <xdr:colOff>381000</xdr:colOff>
          <xdr:row>1</xdr:row>
          <xdr:rowOff>57150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zh-TW" altLang="en-US" sz="800" b="0" i="1" u="none" strike="noStrike" baseline="0">
                  <a:solidFill>
                    <a:srgbClr val="FF0000"/>
                  </a:solidFill>
                  <a:latin typeface="Arial"/>
                  <a:cs typeface="Arial"/>
                </a:rPr>
                <a:t>HideCU</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26356;&#26032;&#29256;&#20845;&#228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20116;&#228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22235;&#228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esktop\&#20845;&#30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ktop\&#20116;&#30007;&#26356;&#26032;&#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sktop\&#22235;&#30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單準備名單"/>
      <sheetName val="男單16籤"/>
      <sheetName val="男單32籤"/>
      <sheetName val="男單64籤"/>
      <sheetName val="男單128籤"/>
      <sheetName val="女單準備名單"/>
      <sheetName val="女單16籤"/>
      <sheetName val="單128籤"/>
      <sheetName val="女單32籤"/>
      <sheetName val="女單64籤"/>
      <sheetName val="男雙準備名單"/>
      <sheetName val="男雙16籤"/>
      <sheetName val="男雙32籤"/>
      <sheetName val="男雙64籤"/>
      <sheetName val="女雙準備名單"/>
      <sheetName val="女雙16籤"/>
      <sheetName val="女雙32籤"/>
      <sheetName val="女雙64籤"/>
      <sheetName val="更新版六女"/>
    </sheetNames>
    <definedNames>
      <definedName name="Jun_Hide_CU"/>
      <definedName name="Jun_Show_CU"/>
    </definedNames>
    <sheetDataSet>
      <sheetData sheetId="0">
        <row r="8">
          <cell r="A8" t="str">
            <v>第十六屆福興盃全國大專暨青少年網球錦標賽</v>
          </cell>
        </row>
        <row r="10">
          <cell r="C10" t="str">
            <v>中山網球場</v>
          </cell>
          <cell r="E10" t="str">
            <v>李朝裕</v>
          </cell>
        </row>
      </sheetData>
      <sheetData sheetId="1"/>
      <sheetData sheetId="2"/>
      <sheetData sheetId="3"/>
      <sheetData sheetId="4"/>
      <sheetData sheetId="5"/>
      <sheetData sheetId="6">
        <row r="7">
          <cell r="A7">
            <v>1</v>
          </cell>
          <cell r="B7" t="str">
            <v>黃僅婷</v>
          </cell>
          <cell r="D7" t="str">
            <v>市立陽明國小</v>
          </cell>
        </row>
        <row r="8">
          <cell r="A8">
            <v>2</v>
          </cell>
          <cell r="B8" t="str">
            <v>曾子穎</v>
          </cell>
          <cell r="D8" t="str">
            <v>市立三民區民族國小</v>
          </cell>
        </row>
        <row r="9">
          <cell r="A9">
            <v>3</v>
          </cell>
          <cell r="B9" t="str">
            <v>陳亭汝</v>
          </cell>
          <cell r="D9" t="str">
            <v>市立龍潭國小</v>
          </cell>
        </row>
        <row r="10">
          <cell r="A10">
            <v>4</v>
          </cell>
          <cell r="B10" t="str">
            <v>賴芃妤</v>
          </cell>
          <cell r="D10" t="str">
            <v>縣立花壇國小</v>
          </cell>
        </row>
        <row r="11">
          <cell r="A11">
            <v>5</v>
          </cell>
          <cell r="B11" t="str">
            <v>陳瑋喬</v>
          </cell>
          <cell r="D11" t="str">
            <v>縣立中城國小</v>
          </cell>
        </row>
        <row r="12">
          <cell r="A12">
            <v>6</v>
          </cell>
          <cell r="B12" t="str">
            <v>吳鈺琪</v>
          </cell>
          <cell r="D12" t="str">
            <v>縣立信義國小</v>
          </cell>
        </row>
        <row r="13">
          <cell r="A13">
            <v>7</v>
          </cell>
          <cell r="B13" t="str">
            <v>李昀臻</v>
          </cell>
          <cell r="D13" t="str">
            <v>縣立玉里國小</v>
          </cell>
        </row>
        <row r="14">
          <cell r="A14">
            <v>8</v>
          </cell>
          <cell r="B14" t="str">
            <v>葉庭妤</v>
          </cell>
          <cell r="D14" t="str">
            <v>縣立中城國小</v>
          </cell>
        </row>
        <row r="15">
          <cell r="A15">
            <v>9</v>
          </cell>
          <cell r="B15" t="str">
            <v>洪睿含</v>
          </cell>
          <cell r="D15" t="str">
            <v>市立三民區民族國小</v>
          </cell>
        </row>
        <row r="16">
          <cell r="A16">
            <v>10</v>
          </cell>
          <cell r="B16" t="str">
            <v>陳毓函</v>
          </cell>
          <cell r="D16" t="str">
            <v>市立三民區民族國小</v>
          </cell>
        </row>
        <row r="17">
          <cell r="A17">
            <v>11</v>
          </cell>
          <cell r="B17" t="str">
            <v>龎又睿</v>
          </cell>
          <cell r="D17" t="str">
            <v>市立三民區民族國小</v>
          </cell>
        </row>
        <row r="18">
          <cell r="A18">
            <v>12</v>
          </cell>
          <cell r="B18" t="str">
            <v>夏凡甯</v>
          </cell>
          <cell r="D18" t="str">
            <v>市立三民區民族國小</v>
          </cell>
        </row>
        <row r="19">
          <cell r="A19">
            <v>13</v>
          </cell>
          <cell r="B19" t="str">
            <v>陳鏡羽</v>
          </cell>
          <cell r="D19" t="str">
            <v>市立三民區民族國小</v>
          </cell>
        </row>
        <row r="20">
          <cell r="A20">
            <v>14</v>
          </cell>
          <cell r="B20" t="str">
            <v>林珮珮</v>
          </cell>
          <cell r="D20" t="str">
            <v>市立三民區民族國小</v>
          </cell>
        </row>
        <row r="21">
          <cell r="A21">
            <v>15</v>
          </cell>
          <cell r="B21" t="str">
            <v>羅妍絜</v>
          </cell>
          <cell r="D21" t="str">
            <v>市立三民區民族國小</v>
          </cell>
        </row>
        <row r="22">
          <cell r="A22">
            <v>16</v>
          </cell>
          <cell r="B22" t="str">
            <v>吳翊寧</v>
          </cell>
          <cell r="D22" t="str">
            <v>市立三民區民族國小</v>
          </cell>
        </row>
        <row r="23">
          <cell r="A23">
            <v>17</v>
          </cell>
          <cell r="B23" t="str">
            <v>吳宜姵</v>
          </cell>
          <cell r="D23" t="str">
            <v>市立三民區民族國小</v>
          </cell>
        </row>
        <row r="24">
          <cell r="A24">
            <v>18</v>
          </cell>
          <cell r="B24" t="str">
            <v>何怡臻</v>
          </cell>
          <cell r="D24" t="str">
            <v>市立三民區民族國小</v>
          </cell>
        </row>
        <row r="25">
          <cell r="A25">
            <v>19</v>
          </cell>
          <cell r="B25" t="str">
            <v>林頎亞</v>
          </cell>
          <cell r="D25" t="str">
            <v>市立福山國小</v>
          </cell>
        </row>
        <row r="26">
          <cell r="A26">
            <v>20</v>
          </cell>
          <cell r="B26" t="str">
            <v>黃靖貽</v>
          </cell>
          <cell r="D26" t="str">
            <v>市立福山國小</v>
          </cell>
        </row>
        <row r="27">
          <cell r="A27">
            <v>21</v>
          </cell>
          <cell r="B27" t="str">
            <v>謝昀蓁</v>
          </cell>
          <cell r="D27" t="str">
            <v>市立黎明國小</v>
          </cell>
        </row>
        <row r="28">
          <cell r="A28">
            <v>22</v>
          </cell>
          <cell r="B28" t="str">
            <v>許佳琪</v>
          </cell>
          <cell r="D28" t="str">
            <v>縣立海豐國小</v>
          </cell>
        </row>
        <row r="29">
          <cell r="A29">
            <v>23</v>
          </cell>
          <cell r="B29" t="str">
            <v>bye</v>
          </cell>
        </row>
        <row r="30">
          <cell r="A30">
            <v>24</v>
          </cell>
        </row>
        <row r="31">
          <cell r="A31">
            <v>25</v>
          </cell>
        </row>
        <row r="32">
          <cell r="A32">
            <v>26</v>
          </cell>
        </row>
        <row r="33">
          <cell r="A33">
            <v>27</v>
          </cell>
        </row>
        <row r="34">
          <cell r="A34">
            <v>28</v>
          </cell>
        </row>
        <row r="35">
          <cell r="A35">
            <v>29</v>
          </cell>
        </row>
        <row r="36">
          <cell r="A36">
            <v>30</v>
          </cell>
        </row>
        <row r="37">
          <cell r="A37">
            <v>31</v>
          </cell>
        </row>
        <row r="38">
          <cell r="A38">
            <v>32</v>
          </cell>
        </row>
      </sheetData>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單準備名單"/>
      <sheetName val="男單16籤"/>
      <sheetName val="男單32籤"/>
      <sheetName val="男單64籤"/>
      <sheetName val="男單128籤"/>
      <sheetName val="女單準備名單"/>
      <sheetName val="女單16籤"/>
      <sheetName val="單128籤"/>
      <sheetName val="女單32籤"/>
      <sheetName val="女單64籤"/>
      <sheetName val="男雙準備名單"/>
      <sheetName val="男雙16籤"/>
      <sheetName val="男雙32籤"/>
      <sheetName val="男雙64籤"/>
      <sheetName val="女雙準備名單"/>
      <sheetName val="女雙16籤"/>
      <sheetName val="女雙32籤"/>
      <sheetName val="女雙64籤"/>
      <sheetName val="五女"/>
    </sheetNames>
    <definedNames>
      <definedName name="Jun_Hide_CU"/>
      <definedName name="Jun_Show_CU"/>
    </definedNames>
    <sheetDataSet>
      <sheetData sheetId="0">
        <row r="8">
          <cell r="A8" t="str">
            <v>第十六屆福興盃全國大專暨青少年網球錦標賽</v>
          </cell>
        </row>
        <row r="10">
          <cell r="C10" t="str">
            <v>中山網球場</v>
          </cell>
          <cell r="E10" t="str">
            <v>李朝裕</v>
          </cell>
        </row>
        <row r="12">
          <cell r="A12" t="str">
            <v>107/2/23~3/01</v>
          </cell>
        </row>
      </sheetData>
      <sheetData sheetId="1"/>
      <sheetData sheetId="2"/>
      <sheetData sheetId="3"/>
      <sheetData sheetId="4"/>
      <sheetData sheetId="5"/>
      <sheetData sheetId="6">
        <row r="7">
          <cell r="A7">
            <v>1</v>
          </cell>
          <cell r="B7" t="str">
            <v>蔡雨耘</v>
          </cell>
          <cell r="D7" t="str">
            <v>市立安順國小</v>
          </cell>
        </row>
        <row r="8">
          <cell r="A8">
            <v>2</v>
          </cell>
          <cell r="B8" t="str">
            <v>蔡悅</v>
          </cell>
          <cell r="D8" t="str">
            <v>市立三民區民族國小</v>
          </cell>
        </row>
        <row r="9">
          <cell r="A9">
            <v>3</v>
          </cell>
          <cell r="B9" t="str">
            <v>康宜蓁</v>
          </cell>
          <cell r="D9" t="str">
            <v>市立光榮國小</v>
          </cell>
        </row>
        <row r="10">
          <cell r="A10">
            <v>4</v>
          </cell>
          <cell r="B10" t="str">
            <v>林柔廷</v>
          </cell>
          <cell r="D10" t="str">
            <v>縣立海豐國小</v>
          </cell>
        </row>
        <row r="11">
          <cell r="A11">
            <v>5</v>
          </cell>
          <cell r="B11" t="str">
            <v>江雅芸</v>
          </cell>
          <cell r="D11" t="str">
            <v>市立三民區民族國小</v>
          </cell>
        </row>
        <row r="12">
          <cell r="A12">
            <v>6</v>
          </cell>
          <cell r="B12" t="str">
            <v>洪縈螢</v>
          </cell>
          <cell r="D12" t="str">
            <v>市立三民區民族國小</v>
          </cell>
        </row>
        <row r="13">
          <cell r="A13">
            <v>7</v>
          </cell>
          <cell r="B13" t="str">
            <v>方柔蓁</v>
          </cell>
          <cell r="D13" t="str">
            <v>市立三民區民族國小</v>
          </cell>
        </row>
        <row r="14">
          <cell r="A14">
            <v>8</v>
          </cell>
          <cell r="B14" t="str">
            <v>楊雪茵</v>
          </cell>
          <cell r="D14" t="str">
            <v>市立三民區民族國小</v>
          </cell>
        </row>
        <row r="15">
          <cell r="A15">
            <v>9</v>
          </cell>
          <cell r="B15" t="str">
            <v>施佳麗</v>
          </cell>
          <cell r="D15" t="str">
            <v>市立三民區民族國小</v>
          </cell>
        </row>
        <row r="16">
          <cell r="A16">
            <v>10</v>
          </cell>
          <cell r="B16" t="str">
            <v>許皪尹</v>
          </cell>
          <cell r="D16" t="str">
            <v>市立陽明國小</v>
          </cell>
        </row>
        <row r="17">
          <cell r="A17">
            <v>11</v>
          </cell>
          <cell r="B17" t="str">
            <v>歐子涵</v>
          </cell>
          <cell r="D17" t="str">
            <v>市立橫山國小</v>
          </cell>
        </row>
        <row r="18">
          <cell r="A18">
            <v>12</v>
          </cell>
          <cell r="B18" t="str">
            <v>鄭雅欣</v>
          </cell>
          <cell r="D18" t="str">
            <v>國立南科國際實驗高中(國小部)</v>
          </cell>
        </row>
        <row r="19">
          <cell r="A19">
            <v>13</v>
          </cell>
          <cell r="B19" t="str">
            <v>謝佳恩</v>
          </cell>
          <cell r="D19" t="str">
            <v>縣立瑞光國小</v>
          </cell>
        </row>
        <row r="20">
          <cell r="A20">
            <v>14</v>
          </cell>
          <cell r="B20" t="str">
            <v>洪郁淇</v>
          </cell>
          <cell r="D20" t="str">
            <v>縣立僑光國小</v>
          </cell>
        </row>
        <row r="21">
          <cell r="A21">
            <v>15</v>
          </cell>
          <cell r="B21" t="str">
            <v>bye</v>
          </cell>
        </row>
        <row r="22">
          <cell r="A22">
            <v>16</v>
          </cell>
        </row>
      </sheetData>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單準備名單"/>
      <sheetName val="男單16籤"/>
      <sheetName val="男單32籤"/>
      <sheetName val="男單64籤"/>
      <sheetName val="男單128籤"/>
      <sheetName val="女單準備名單"/>
      <sheetName val="女單16籤"/>
      <sheetName val="單128籤"/>
      <sheetName val="女單32籤"/>
      <sheetName val="女單64籤"/>
      <sheetName val="男雙準備名單"/>
      <sheetName val="男雙16籤"/>
      <sheetName val="男雙32籤"/>
      <sheetName val="男雙64籤"/>
      <sheetName val="女雙準備名單"/>
      <sheetName val="女雙16籤"/>
      <sheetName val="女雙32籤"/>
      <sheetName val="女雙64籤"/>
      <sheetName val="四女"/>
    </sheetNames>
    <definedNames>
      <definedName name="Jun_Hide_CU"/>
      <definedName name="Jun_Show_CU"/>
    </definedNames>
    <sheetDataSet>
      <sheetData sheetId="0">
        <row r="8">
          <cell r="A8" t="str">
            <v>第十六屆福興盃全國大專暨青少年網球錦標賽</v>
          </cell>
        </row>
        <row r="10">
          <cell r="C10" t="str">
            <v>中山網球場</v>
          </cell>
          <cell r="E10" t="str">
            <v>李朝裕</v>
          </cell>
        </row>
        <row r="12">
          <cell r="A12" t="str">
            <v>107/2/23~3/01</v>
          </cell>
        </row>
      </sheetData>
      <sheetData sheetId="1"/>
      <sheetData sheetId="2"/>
      <sheetData sheetId="3"/>
      <sheetData sheetId="4"/>
      <sheetData sheetId="5"/>
      <sheetData sheetId="6">
        <row r="7">
          <cell r="A7">
            <v>1</v>
          </cell>
          <cell r="B7" t="str">
            <v>鄭安潔</v>
          </cell>
          <cell r="D7" t="str">
            <v>縣立潮昇國小</v>
          </cell>
        </row>
        <row r="8">
          <cell r="A8">
            <v>2</v>
          </cell>
          <cell r="B8" t="str">
            <v>謝語晴</v>
          </cell>
          <cell r="D8" t="str">
            <v>市立大成國小</v>
          </cell>
        </row>
        <row r="9">
          <cell r="A9">
            <v>3</v>
          </cell>
          <cell r="B9" t="str">
            <v>鄭鈺臻</v>
          </cell>
          <cell r="D9" t="str">
            <v>縣立花壇國小</v>
          </cell>
        </row>
        <row r="10">
          <cell r="A10">
            <v>4</v>
          </cell>
          <cell r="B10" t="str">
            <v>盧宇安</v>
          </cell>
          <cell r="D10" t="str">
            <v>市立三民區民族國小</v>
          </cell>
        </row>
        <row r="11">
          <cell r="A11">
            <v>5</v>
          </cell>
          <cell r="B11" t="str">
            <v>謝宛庭</v>
          </cell>
          <cell r="D11" t="str">
            <v>市立惠文國小</v>
          </cell>
        </row>
        <row r="12">
          <cell r="A12">
            <v>6</v>
          </cell>
          <cell r="B12" t="str">
            <v>王品瑀</v>
          </cell>
          <cell r="D12" t="str">
            <v>市立陽明國小</v>
          </cell>
        </row>
        <row r="13">
          <cell r="A13">
            <v>7</v>
          </cell>
          <cell r="B13" t="str">
            <v>劉心愉</v>
          </cell>
          <cell r="D13" t="str">
            <v>市立鳳山區忠孝國小</v>
          </cell>
        </row>
        <row r="14">
          <cell r="A14">
            <v>8</v>
          </cell>
          <cell r="B14" t="str">
            <v>林奕彤</v>
          </cell>
          <cell r="D14" t="str">
            <v>市立龍潭國小</v>
          </cell>
        </row>
        <row r="15">
          <cell r="A15">
            <v>9</v>
          </cell>
          <cell r="B15" t="str">
            <v>莊芮羽</v>
          </cell>
          <cell r="D15" t="str">
            <v>財團法人慈濟大學附中附設國小</v>
          </cell>
        </row>
        <row r="16">
          <cell r="A16">
            <v>10</v>
          </cell>
          <cell r="B16" t="str">
            <v>黛夢娜阿古雅納</v>
          </cell>
          <cell r="D16" t="str">
            <v>縣立來吉國小</v>
          </cell>
        </row>
        <row r="17">
          <cell r="A17">
            <v>11</v>
          </cell>
          <cell r="B17" t="str">
            <v>黃琳鈴</v>
          </cell>
          <cell r="D17" t="str">
            <v>縣立和平國小</v>
          </cell>
        </row>
        <row r="18">
          <cell r="A18">
            <v>12</v>
          </cell>
          <cell r="B18" t="str">
            <v>梁羽雯</v>
          </cell>
          <cell r="D18" t="str">
            <v>縣立新庄國小</v>
          </cell>
        </row>
        <row r="19">
          <cell r="A19">
            <v>13</v>
          </cell>
          <cell r="B19" t="str">
            <v>洪怡琁</v>
          </cell>
          <cell r="D19" t="str">
            <v>縣立僑光國小</v>
          </cell>
        </row>
        <row r="20">
          <cell r="A20">
            <v>14</v>
          </cell>
          <cell r="B20" t="str">
            <v>聶淳嫻</v>
          </cell>
          <cell r="D20" t="str">
            <v>縣立潮昇國小</v>
          </cell>
        </row>
        <row r="21">
          <cell r="A21">
            <v>15</v>
          </cell>
          <cell r="B21" t="str">
            <v>bye</v>
          </cell>
        </row>
        <row r="22">
          <cell r="A22">
            <v>16</v>
          </cell>
        </row>
      </sheetData>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單準備名單"/>
      <sheetName val="男單16籤"/>
      <sheetName val="男單32籤"/>
      <sheetName val="男單128籤"/>
      <sheetName val="六男準備名單"/>
      <sheetName val="女單16籤"/>
      <sheetName val="單128籤"/>
      <sheetName val="女單32籤"/>
      <sheetName val="六男64籤"/>
      <sheetName val="男雙準備名單"/>
      <sheetName val="男雙16籤"/>
      <sheetName val="男雙32籤"/>
      <sheetName val="男雙64籤"/>
      <sheetName val="女雙準備名單"/>
      <sheetName val="女雙16籤"/>
      <sheetName val="女雙32籤"/>
      <sheetName val="女雙64籤"/>
      <sheetName val="男單64籤"/>
      <sheetName val="六男"/>
    </sheetNames>
    <definedNames>
      <definedName name="Jun_Hide_CU"/>
      <definedName name="Jun_Show_CU"/>
    </definedNames>
    <sheetDataSet>
      <sheetData sheetId="0">
        <row r="8">
          <cell r="A8" t="str">
            <v>第十六屆福興盃全國大專暨青少年網球錦標賽</v>
          </cell>
        </row>
        <row r="10">
          <cell r="C10" t="str">
            <v>中山網球場</v>
          </cell>
          <cell r="E10" t="str">
            <v>李朝裕</v>
          </cell>
        </row>
        <row r="12">
          <cell r="A12" t="str">
            <v>107/2/23~3/01</v>
          </cell>
        </row>
      </sheetData>
      <sheetData sheetId="1"/>
      <sheetData sheetId="2"/>
      <sheetData sheetId="3"/>
      <sheetData sheetId="4"/>
      <sheetData sheetId="5">
        <row r="7">
          <cell r="A7">
            <v>1</v>
          </cell>
          <cell r="B7" t="str">
            <v>侯醇謙</v>
          </cell>
          <cell r="D7" t="str">
            <v>市立新甲國小</v>
          </cell>
        </row>
        <row r="8">
          <cell r="A8">
            <v>2</v>
          </cell>
          <cell r="B8" t="str">
            <v>侯傑恩</v>
          </cell>
          <cell r="D8" t="str">
            <v>縣立朴子國小</v>
          </cell>
        </row>
        <row r="9">
          <cell r="A9">
            <v>3</v>
          </cell>
          <cell r="B9" t="str">
            <v>沈樂</v>
          </cell>
          <cell r="D9" t="str">
            <v>縣立明恥國小</v>
          </cell>
        </row>
        <row r="10">
          <cell r="A10">
            <v>4</v>
          </cell>
          <cell r="B10" t="str">
            <v>吳易恆</v>
          </cell>
          <cell r="D10" t="str">
            <v>縣立南郭國小</v>
          </cell>
        </row>
        <row r="11">
          <cell r="A11">
            <v>5</v>
          </cell>
          <cell r="B11" t="str">
            <v>楊芃凱</v>
          </cell>
          <cell r="D11" t="str">
            <v>市立黎明國小</v>
          </cell>
        </row>
        <row r="12">
          <cell r="A12">
            <v>6</v>
          </cell>
          <cell r="B12" t="str">
            <v>陳博遠</v>
          </cell>
          <cell r="D12" t="str">
            <v>國立南科國際實驗高中(國小部)</v>
          </cell>
        </row>
        <row r="13">
          <cell r="A13">
            <v>7</v>
          </cell>
          <cell r="B13" t="str">
            <v>高士凱</v>
          </cell>
          <cell r="D13" t="str">
            <v>縣立潮昇國小</v>
          </cell>
        </row>
        <row r="14">
          <cell r="A14">
            <v>8</v>
          </cell>
          <cell r="B14" t="str">
            <v>康守和</v>
          </cell>
          <cell r="D14" t="str">
            <v>市立光榮國小</v>
          </cell>
        </row>
        <row r="15">
          <cell r="A15">
            <v>9</v>
          </cell>
          <cell r="B15" t="str">
            <v>梁鎧麟</v>
          </cell>
          <cell r="D15" t="str">
            <v>市立三民區民族國小</v>
          </cell>
        </row>
        <row r="16">
          <cell r="A16">
            <v>10</v>
          </cell>
          <cell r="B16" t="str">
            <v>曾品嘉</v>
          </cell>
          <cell r="D16" t="str">
            <v>市立國安國小</v>
          </cell>
        </row>
        <row r="17">
          <cell r="A17">
            <v>11</v>
          </cell>
          <cell r="B17" t="str">
            <v>江博暐</v>
          </cell>
          <cell r="D17" t="str">
            <v>市立龍潭國小</v>
          </cell>
        </row>
        <row r="18">
          <cell r="A18">
            <v>12</v>
          </cell>
          <cell r="B18" t="str">
            <v>唐郁宗</v>
          </cell>
          <cell r="D18" t="str">
            <v>市立三民區民族國小</v>
          </cell>
        </row>
        <row r="19">
          <cell r="A19">
            <v>13</v>
          </cell>
          <cell r="B19" t="str">
            <v>陳俊欽</v>
          </cell>
          <cell r="D19" t="str">
            <v>縣立潮昇國小</v>
          </cell>
        </row>
        <row r="20">
          <cell r="A20">
            <v>14</v>
          </cell>
          <cell r="B20" t="str">
            <v>龍宥霖</v>
          </cell>
          <cell r="D20" t="str">
            <v>市立光武國小</v>
          </cell>
        </row>
        <row r="21">
          <cell r="A21">
            <v>15</v>
          </cell>
          <cell r="B21" t="str">
            <v>安雅利</v>
          </cell>
          <cell r="D21" t="str">
            <v>市立黎明國小</v>
          </cell>
        </row>
        <row r="22">
          <cell r="A22">
            <v>16</v>
          </cell>
          <cell r="B22" t="str">
            <v>李冠霆</v>
          </cell>
          <cell r="D22" t="str">
            <v>縣立潮昇國小</v>
          </cell>
        </row>
        <row r="23">
          <cell r="A23">
            <v>17</v>
          </cell>
          <cell r="B23" t="str">
            <v>林駿</v>
          </cell>
          <cell r="D23" t="str">
            <v>市立三民區民族國小</v>
          </cell>
        </row>
        <row r="24">
          <cell r="A24">
            <v>18</v>
          </cell>
          <cell r="B24" t="str">
            <v>王伯睿</v>
          </cell>
          <cell r="D24" t="str">
            <v>市立三民區民族國小</v>
          </cell>
        </row>
        <row r="25">
          <cell r="A25">
            <v>19</v>
          </cell>
          <cell r="B25" t="str">
            <v>何彥良</v>
          </cell>
          <cell r="D25" t="str">
            <v>市立三民區民族國小</v>
          </cell>
        </row>
        <row r="26">
          <cell r="A26">
            <v>20</v>
          </cell>
          <cell r="B26" t="str">
            <v>黃仕杰</v>
          </cell>
          <cell r="D26" t="str">
            <v>市立三民區民族國小</v>
          </cell>
        </row>
        <row r="27">
          <cell r="A27">
            <v>21</v>
          </cell>
          <cell r="B27" t="str">
            <v>蔡岳桐</v>
          </cell>
          <cell r="D27" t="str">
            <v>市立三民區民族國小</v>
          </cell>
        </row>
        <row r="28">
          <cell r="A28">
            <v>22</v>
          </cell>
          <cell r="B28" t="str">
            <v>高陳冠宇</v>
          </cell>
          <cell r="D28" t="str">
            <v>市立三民區民族國小</v>
          </cell>
        </row>
        <row r="29">
          <cell r="A29">
            <v>23</v>
          </cell>
          <cell r="B29" t="str">
            <v>林鈺展</v>
          </cell>
          <cell r="D29" t="str">
            <v>市立三民區民族國小</v>
          </cell>
        </row>
        <row r="30">
          <cell r="A30">
            <v>24</v>
          </cell>
          <cell r="B30" t="str">
            <v>林奕呈</v>
          </cell>
          <cell r="D30" t="str">
            <v>市立三民區民族國小</v>
          </cell>
        </row>
        <row r="31">
          <cell r="A31">
            <v>25</v>
          </cell>
          <cell r="B31" t="str">
            <v>蘇正亨</v>
          </cell>
          <cell r="D31" t="str">
            <v>市立三民區民族國小</v>
          </cell>
        </row>
        <row r="32">
          <cell r="A32">
            <v>26</v>
          </cell>
          <cell r="B32" t="str">
            <v>陳品佑</v>
          </cell>
          <cell r="D32" t="str">
            <v>市立三民區民族國小</v>
          </cell>
        </row>
        <row r="33">
          <cell r="A33">
            <v>27</v>
          </cell>
          <cell r="B33" t="str">
            <v>王柏青</v>
          </cell>
          <cell r="D33" t="str">
            <v>市立三民區民族國小</v>
          </cell>
        </row>
        <row r="34">
          <cell r="A34">
            <v>28</v>
          </cell>
          <cell r="B34" t="str">
            <v>高睿笙</v>
          </cell>
          <cell r="D34" t="str">
            <v>市立大華國小</v>
          </cell>
        </row>
        <row r="35">
          <cell r="A35">
            <v>29</v>
          </cell>
          <cell r="B35" t="str">
            <v>朱翊綸</v>
          </cell>
          <cell r="D35" t="str">
            <v>市立正義國小</v>
          </cell>
        </row>
        <row r="36">
          <cell r="A36">
            <v>30</v>
          </cell>
          <cell r="B36" t="str">
            <v>張宥辰</v>
          </cell>
          <cell r="D36" t="str">
            <v>市立永康國小</v>
          </cell>
        </row>
        <row r="37">
          <cell r="A37">
            <v>31</v>
          </cell>
          <cell r="B37" t="str">
            <v>蔡展正</v>
          </cell>
          <cell r="D37" t="str">
            <v>市立陽明國小</v>
          </cell>
        </row>
        <row r="38">
          <cell r="A38">
            <v>32</v>
          </cell>
          <cell r="B38" t="str">
            <v>劉允中</v>
          </cell>
          <cell r="D38" t="str">
            <v>市立新甲國小</v>
          </cell>
        </row>
        <row r="39">
          <cell r="A39">
            <v>33</v>
          </cell>
          <cell r="B39" t="str">
            <v>許宇欣</v>
          </cell>
          <cell r="D39" t="str">
            <v>市立新甲國小</v>
          </cell>
        </row>
        <row r="40">
          <cell r="A40">
            <v>34</v>
          </cell>
          <cell r="B40" t="str">
            <v>王昱鈞</v>
          </cell>
          <cell r="D40" t="str">
            <v>市立新甲國小</v>
          </cell>
        </row>
        <row r="41">
          <cell r="A41">
            <v>35</v>
          </cell>
          <cell r="B41" t="str">
            <v>麻縉維</v>
          </cell>
          <cell r="D41" t="str">
            <v>市立福山國小</v>
          </cell>
        </row>
        <row r="42">
          <cell r="A42">
            <v>36</v>
          </cell>
          <cell r="B42" t="str">
            <v>鄭閔謙</v>
          </cell>
          <cell r="D42" t="str">
            <v>國立南科國際實驗高中(國小部)</v>
          </cell>
        </row>
        <row r="43">
          <cell r="A43">
            <v>37</v>
          </cell>
          <cell r="B43" t="str">
            <v>趙柏翔</v>
          </cell>
          <cell r="D43" t="str">
            <v>國立南科國際實驗高中(國小部)</v>
          </cell>
        </row>
        <row r="44">
          <cell r="A44">
            <v>38</v>
          </cell>
          <cell r="B44" t="str">
            <v>鍾宇翔</v>
          </cell>
          <cell r="D44" t="str">
            <v>縣立信義國小</v>
          </cell>
        </row>
        <row r="45">
          <cell r="A45">
            <v>39</v>
          </cell>
          <cell r="B45" t="str">
            <v>張哲銘</v>
          </cell>
          <cell r="D45" t="str">
            <v>縣立信義國小</v>
          </cell>
        </row>
        <row r="46">
          <cell r="A46">
            <v>40</v>
          </cell>
          <cell r="B46" t="str">
            <v>姜宥銨</v>
          </cell>
          <cell r="D46" t="str">
            <v>縣立信義國小</v>
          </cell>
        </row>
        <row r="47">
          <cell r="A47">
            <v>41</v>
          </cell>
          <cell r="B47" t="str">
            <v>賴宇軒</v>
          </cell>
          <cell r="D47" t="str">
            <v>縣立信義國小</v>
          </cell>
        </row>
        <row r="48">
          <cell r="A48">
            <v>42</v>
          </cell>
          <cell r="B48" t="str">
            <v>溫杰綸</v>
          </cell>
          <cell r="D48" t="str">
            <v>縣立信義國小</v>
          </cell>
        </row>
        <row r="49">
          <cell r="A49">
            <v>43</v>
          </cell>
          <cell r="B49" t="str">
            <v>黃柏鈞</v>
          </cell>
          <cell r="D49" t="str">
            <v>縣立新庄國小</v>
          </cell>
        </row>
        <row r="50">
          <cell r="A50">
            <v>44</v>
          </cell>
          <cell r="B50" t="str">
            <v>江益明</v>
          </cell>
          <cell r="D50" t="str">
            <v>縣立新庄國小</v>
          </cell>
        </row>
        <row r="51">
          <cell r="A51">
            <v>45</v>
          </cell>
          <cell r="B51" t="str">
            <v>林昀辰</v>
          </cell>
          <cell r="D51" t="str">
            <v>縣立新庄國小</v>
          </cell>
        </row>
        <row r="52">
          <cell r="A52">
            <v>46</v>
          </cell>
          <cell r="B52" t="str">
            <v>謝子桓</v>
          </cell>
          <cell r="D52" t="str">
            <v>縣立瑞光國小</v>
          </cell>
        </row>
        <row r="53">
          <cell r="A53">
            <v>47</v>
          </cell>
          <cell r="B53" t="str">
            <v>廖家慶</v>
          </cell>
          <cell r="D53" t="str">
            <v>縣立潮昇國小</v>
          </cell>
        </row>
        <row r="54">
          <cell r="A54">
            <v>48</v>
          </cell>
        </row>
        <row r="55">
          <cell r="A55">
            <v>49</v>
          </cell>
        </row>
        <row r="56">
          <cell r="A56">
            <v>50</v>
          </cell>
        </row>
        <row r="57">
          <cell r="A57">
            <v>51</v>
          </cell>
        </row>
        <row r="58">
          <cell r="A58">
            <v>52</v>
          </cell>
        </row>
        <row r="59">
          <cell r="A59">
            <v>53</v>
          </cell>
        </row>
        <row r="60">
          <cell r="A60">
            <v>54</v>
          </cell>
        </row>
        <row r="61">
          <cell r="A61">
            <v>55</v>
          </cell>
          <cell r="B61" t="str">
            <v>bye</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男準備名單"/>
      <sheetName val="五男籤表"/>
      <sheetName val="五男更新版"/>
    </sheetNames>
    <definedNames>
      <definedName name="Jun_Hide_CU"/>
      <definedName name="Jun_Show_CU"/>
    </definedNames>
    <sheetDataSet>
      <sheetData sheetId="0">
        <row r="8">
          <cell r="A8" t="str">
            <v>第十六屆福興盃全國大專暨青少年網球錦標賽</v>
          </cell>
        </row>
        <row r="10">
          <cell r="C10" t="str">
            <v>中山網球場</v>
          </cell>
          <cell r="E10" t="str">
            <v>李朝裕</v>
          </cell>
        </row>
        <row r="12">
          <cell r="A12" t="str">
            <v>107/2/23~3/01</v>
          </cell>
        </row>
      </sheetData>
      <sheetData sheetId="1">
        <row r="7">
          <cell r="A7">
            <v>1</v>
          </cell>
          <cell r="B7" t="str">
            <v>曹閔翔</v>
          </cell>
          <cell r="D7" t="str">
            <v>縣立花壇國小</v>
          </cell>
        </row>
        <row r="8">
          <cell r="A8">
            <v>2</v>
          </cell>
          <cell r="B8" t="str">
            <v>陳泓諭</v>
          </cell>
          <cell r="D8" t="str">
            <v>市立東信國小</v>
          </cell>
        </row>
        <row r="9">
          <cell r="A9">
            <v>3</v>
          </cell>
          <cell r="B9" t="str">
            <v>余冠憲</v>
          </cell>
          <cell r="D9" t="str">
            <v>市立陽明國小</v>
          </cell>
        </row>
        <row r="10">
          <cell r="A10">
            <v>4</v>
          </cell>
          <cell r="B10" t="str">
            <v>周曉風</v>
          </cell>
          <cell r="D10" t="str">
            <v>縣立瑞光國小</v>
          </cell>
        </row>
        <row r="11">
          <cell r="A11">
            <v>5</v>
          </cell>
          <cell r="B11" t="str">
            <v>吳伯宇</v>
          </cell>
          <cell r="D11" t="str">
            <v>縣立中城國小</v>
          </cell>
        </row>
        <row r="12">
          <cell r="A12">
            <v>6</v>
          </cell>
          <cell r="B12" t="str">
            <v>張育鵬</v>
          </cell>
          <cell r="D12" t="str">
            <v>市立大湖國小</v>
          </cell>
        </row>
        <row r="13">
          <cell r="A13">
            <v>7</v>
          </cell>
          <cell r="B13" t="str">
            <v>張丞佐</v>
          </cell>
          <cell r="D13" t="str">
            <v>縣立中城國小</v>
          </cell>
        </row>
        <row r="14">
          <cell r="A14">
            <v>8</v>
          </cell>
          <cell r="B14" t="str">
            <v>張原溥</v>
          </cell>
          <cell r="D14" t="str">
            <v>縣立潮昇國小</v>
          </cell>
        </row>
        <row r="15">
          <cell r="A15">
            <v>9</v>
          </cell>
          <cell r="B15" t="str">
            <v>蔡承祐</v>
          </cell>
          <cell r="D15" t="str">
            <v>市立新甲國小</v>
          </cell>
        </row>
        <row r="16">
          <cell r="A16">
            <v>10</v>
          </cell>
          <cell r="B16" t="str">
            <v>莊檳豪</v>
          </cell>
          <cell r="D16" t="str">
            <v>市立橫山國小</v>
          </cell>
        </row>
        <row r="17">
          <cell r="A17">
            <v>11</v>
          </cell>
          <cell r="B17" t="str">
            <v>高尚恩</v>
          </cell>
          <cell r="D17" t="str">
            <v>縣立瑞光國小</v>
          </cell>
        </row>
        <row r="18">
          <cell r="A18">
            <v>12</v>
          </cell>
          <cell r="B18" t="str">
            <v>曾宇傑</v>
          </cell>
          <cell r="D18" t="str">
            <v>縣立信義國小</v>
          </cell>
        </row>
        <row r="19">
          <cell r="A19">
            <v>13</v>
          </cell>
          <cell r="B19" t="str">
            <v>黃致遠</v>
          </cell>
          <cell r="D19" t="str">
            <v>市立億載國小</v>
          </cell>
        </row>
        <row r="20">
          <cell r="A20">
            <v>14</v>
          </cell>
          <cell r="B20" t="str">
            <v>貝當·吾茂</v>
          </cell>
          <cell r="D20" t="str">
            <v>市立加昌國小</v>
          </cell>
        </row>
        <row r="21">
          <cell r="A21">
            <v>15</v>
          </cell>
          <cell r="B21" t="str">
            <v>王證維</v>
          </cell>
          <cell r="D21" t="str">
            <v>市立三民區民族國小</v>
          </cell>
        </row>
        <row r="22">
          <cell r="A22">
            <v>16</v>
          </cell>
          <cell r="B22" t="str">
            <v>王子宸</v>
          </cell>
          <cell r="D22" t="str">
            <v>市立三民區民族國小</v>
          </cell>
        </row>
        <row r="23">
          <cell r="A23">
            <v>17</v>
          </cell>
          <cell r="B23" t="str">
            <v>許棨翔</v>
          </cell>
          <cell r="D23" t="str">
            <v>市立三民區民族國小</v>
          </cell>
        </row>
        <row r="24">
          <cell r="A24">
            <v>18</v>
          </cell>
          <cell r="B24" t="str">
            <v>陳子諒</v>
          </cell>
          <cell r="D24" t="str">
            <v>市立三民區民族國小</v>
          </cell>
        </row>
        <row r="25">
          <cell r="A25">
            <v>19</v>
          </cell>
          <cell r="B25" t="str">
            <v>陳證翔</v>
          </cell>
          <cell r="D25" t="str">
            <v>市立三民區民族國小</v>
          </cell>
        </row>
        <row r="26">
          <cell r="A26">
            <v>20</v>
          </cell>
          <cell r="B26" t="str">
            <v>張庭瑋</v>
          </cell>
          <cell r="D26" t="str">
            <v>市立光武國小</v>
          </cell>
        </row>
        <row r="27">
          <cell r="A27">
            <v>21</v>
          </cell>
          <cell r="B27" t="str">
            <v>呂俊彥</v>
          </cell>
          <cell r="D27" t="str">
            <v>市立光武國小</v>
          </cell>
        </row>
        <row r="28">
          <cell r="A28">
            <v>22</v>
          </cell>
          <cell r="B28" t="str">
            <v>黃鋐仁</v>
          </cell>
          <cell r="D28" t="str">
            <v>市立崑山國小</v>
          </cell>
        </row>
        <row r="29">
          <cell r="A29">
            <v>23</v>
          </cell>
          <cell r="B29" t="str">
            <v>蔡東翰</v>
          </cell>
          <cell r="D29" t="str">
            <v>市立陽明國小</v>
          </cell>
        </row>
        <row r="30">
          <cell r="A30">
            <v>24</v>
          </cell>
          <cell r="B30" t="str">
            <v>林彥宇</v>
          </cell>
          <cell r="D30" t="str">
            <v>市立陽明國小</v>
          </cell>
        </row>
        <row r="31">
          <cell r="A31">
            <v>25</v>
          </cell>
          <cell r="B31" t="str">
            <v>高誠鈞</v>
          </cell>
          <cell r="D31" t="str">
            <v>市立新甲國小</v>
          </cell>
        </row>
        <row r="32">
          <cell r="A32">
            <v>26</v>
          </cell>
          <cell r="B32" t="str">
            <v>許宇兆</v>
          </cell>
          <cell r="D32" t="str">
            <v>市立新甲國小</v>
          </cell>
        </row>
        <row r="33">
          <cell r="A33">
            <v>27</v>
          </cell>
          <cell r="B33" t="str">
            <v>許啟翔</v>
          </cell>
          <cell r="D33" t="str">
            <v>市立新甲國小</v>
          </cell>
        </row>
        <row r="34">
          <cell r="A34">
            <v>28</v>
          </cell>
          <cell r="B34" t="str">
            <v>劉育綸</v>
          </cell>
          <cell r="D34" t="str">
            <v>市立福山國小</v>
          </cell>
        </row>
        <row r="35">
          <cell r="A35">
            <v>29</v>
          </cell>
          <cell r="B35" t="str">
            <v>梁振宇</v>
          </cell>
          <cell r="D35" t="str">
            <v>市立福山國小</v>
          </cell>
        </row>
        <row r="36">
          <cell r="A36">
            <v>30</v>
          </cell>
          <cell r="B36" t="str">
            <v>王英楷</v>
          </cell>
          <cell r="D36" t="str">
            <v>市立福山國小</v>
          </cell>
        </row>
        <row r="37">
          <cell r="A37">
            <v>31</v>
          </cell>
          <cell r="B37" t="str">
            <v>郭瑋誠</v>
          </cell>
          <cell r="D37" t="str">
            <v>市立福山國小</v>
          </cell>
        </row>
        <row r="38">
          <cell r="A38">
            <v>32</v>
          </cell>
          <cell r="B38" t="str">
            <v>卓宣仰</v>
          </cell>
          <cell r="D38" t="str">
            <v>市立福山國小</v>
          </cell>
        </row>
        <row r="39">
          <cell r="A39">
            <v>33</v>
          </cell>
          <cell r="B39" t="str">
            <v>林書民</v>
          </cell>
          <cell r="D39" t="str">
            <v>市立黎明國小</v>
          </cell>
        </row>
        <row r="40">
          <cell r="A40">
            <v>34</v>
          </cell>
          <cell r="B40" t="str">
            <v>吳立倫</v>
          </cell>
          <cell r="D40" t="str">
            <v>市立龍潭國小</v>
          </cell>
        </row>
        <row r="41">
          <cell r="A41">
            <v>35</v>
          </cell>
          <cell r="B41" t="str">
            <v>洪維德</v>
          </cell>
          <cell r="D41" t="str">
            <v>縣立信義國小</v>
          </cell>
        </row>
        <row r="42">
          <cell r="A42">
            <v>36</v>
          </cell>
          <cell r="B42" t="str">
            <v>周鈞越</v>
          </cell>
          <cell r="D42" t="str">
            <v>縣立瑞光國小</v>
          </cell>
        </row>
        <row r="43">
          <cell r="A43">
            <v>37</v>
          </cell>
          <cell r="B43" t="str">
            <v>游鎮豪</v>
          </cell>
          <cell r="D43" t="str">
            <v>縣立僑光國小</v>
          </cell>
        </row>
        <row r="44">
          <cell r="A44">
            <v>38</v>
          </cell>
          <cell r="B44" t="str">
            <v>洪承楷</v>
          </cell>
          <cell r="D44" t="str">
            <v>縣立僑光國小</v>
          </cell>
        </row>
        <row r="45">
          <cell r="A45">
            <v>39</v>
          </cell>
          <cell r="B45" t="str">
            <v>吳紹瑋</v>
          </cell>
          <cell r="D45" t="str">
            <v>縣立僑光國小</v>
          </cell>
        </row>
        <row r="46">
          <cell r="A46">
            <v>40</v>
          </cell>
          <cell r="B46" t="str">
            <v>曾偉倫</v>
          </cell>
          <cell r="D46" t="str">
            <v>縣立僑光國小</v>
          </cell>
        </row>
        <row r="47">
          <cell r="A47">
            <v>41</v>
          </cell>
          <cell r="B47" t="str">
            <v>陳韋霖</v>
          </cell>
          <cell r="D47" t="str">
            <v>縣立潮昇國小</v>
          </cell>
        </row>
        <row r="48">
          <cell r="A48">
            <v>42</v>
          </cell>
          <cell r="B48" t="str">
            <v>徐宇洋</v>
          </cell>
          <cell r="D48" t="str">
            <v>縣立潮昇國小</v>
          </cell>
        </row>
        <row r="49">
          <cell r="A49">
            <v>43</v>
          </cell>
          <cell r="B49" t="str">
            <v>吳柏勻</v>
          </cell>
          <cell r="D49" t="str">
            <v>市立億載國小</v>
          </cell>
        </row>
        <row r="50">
          <cell r="A50">
            <v>44</v>
          </cell>
          <cell r="B50" t="str">
            <v>bye</v>
          </cell>
        </row>
        <row r="55">
          <cell r="B55" t="str">
            <v>bye</v>
          </cell>
        </row>
        <row r="66">
          <cell r="B66" t="str">
            <v>bye</v>
          </cell>
        </row>
      </sheetData>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四女準備名單"/>
      <sheetName val="男單16籤"/>
      <sheetName val="男單32籤"/>
      <sheetName val="男單128籤"/>
      <sheetName val="四男準備名單"/>
      <sheetName val="單16籤"/>
      <sheetName val="單128籤"/>
      <sheetName val="單32籤"/>
      <sheetName val="四男64籤"/>
      <sheetName val="男雙準備名單"/>
      <sheetName val="男雙16籤"/>
      <sheetName val="男雙32籤"/>
      <sheetName val="男雙64籤"/>
      <sheetName val="女雙準備名單"/>
      <sheetName val="女雙16籤"/>
      <sheetName val="女雙32籤"/>
      <sheetName val="女雙64籤"/>
      <sheetName val="四男"/>
    </sheetNames>
    <definedNames>
      <definedName name="Jun_Hide_CU"/>
      <definedName name="Jun_Show_CU"/>
    </definedNames>
    <sheetDataSet>
      <sheetData sheetId="0" refreshError="1">
        <row r="8">
          <cell r="A8" t="str">
            <v>第十六屆福興盃全國大專暨青少年網球錦標賽</v>
          </cell>
        </row>
        <row r="10">
          <cell r="C10" t="str">
            <v>中山網球場</v>
          </cell>
          <cell r="E10" t="str">
            <v>李朝裕</v>
          </cell>
        </row>
        <row r="12">
          <cell r="A12" t="str">
            <v>107/2/23~3/01</v>
          </cell>
        </row>
      </sheetData>
      <sheetData sheetId="1" refreshError="1"/>
      <sheetData sheetId="2" refreshError="1"/>
      <sheetData sheetId="3" refreshError="1"/>
      <sheetData sheetId="4" refreshError="1"/>
      <sheetData sheetId="5" refreshError="1">
        <row r="7">
          <cell r="A7">
            <v>1</v>
          </cell>
          <cell r="B7" t="str">
            <v>陳冠守</v>
          </cell>
          <cell r="D7" t="str">
            <v>市立龍潭國小</v>
          </cell>
        </row>
        <row r="8">
          <cell r="A8">
            <v>2</v>
          </cell>
          <cell r="B8" t="str">
            <v>陳泓叡</v>
          </cell>
          <cell r="D8" t="str">
            <v>市立東信國小</v>
          </cell>
        </row>
        <row r="9">
          <cell r="A9">
            <v>3</v>
          </cell>
          <cell r="B9" t="str">
            <v>曾子淵</v>
          </cell>
          <cell r="D9" t="str">
            <v>市立三民區民族國小</v>
          </cell>
        </row>
        <row r="10">
          <cell r="A10">
            <v>4</v>
          </cell>
          <cell r="B10" t="str">
            <v>王啟安</v>
          </cell>
          <cell r="D10" t="str">
            <v>國立南科國際實驗高中(國小部)</v>
          </cell>
        </row>
        <row r="11">
          <cell r="A11">
            <v>5</v>
          </cell>
          <cell r="B11" t="str">
            <v>歐子毅</v>
          </cell>
          <cell r="D11" t="str">
            <v>市立三民區民族國小</v>
          </cell>
        </row>
        <row r="12">
          <cell r="A12">
            <v>6</v>
          </cell>
          <cell r="B12" t="str">
            <v>戴奕富</v>
          </cell>
          <cell r="D12" t="str">
            <v>縣立瑞光國小</v>
          </cell>
        </row>
        <row r="13">
          <cell r="A13">
            <v>7</v>
          </cell>
          <cell r="B13" t="str">
            <v>曹哲豪</v>
          </cell>
          <cell r="D13" t="str">
            <v>縣立花壇國小</v>
          </cell>
        </row>
        <row r="14">
          <cell r="A14">
            <v>8</v>
          </cell>
          <cell r="B14" t="str">
            <v>王宥鈞</v>
          </cell>
          <cell r="D14" t="str">
            <v>市立陽明國小</v>
          </cell>
        </row>
        <row r="15">
          <cell r="A15">
            <v>9</v>
          </cell>
          <cell r="B15" t="str">
            <v>莊淯翔</v>
          </cell>
          <cell r="D15" t="str">
            <v>市立三民區民族國小</v>
          </cell>
        </row>
        <row r="16">
          <cell r="A16">
            <v>10</v>
          </cell>
          <cell r="B16" t="str">
            <v>毛冠淮</v>
          </cell>
          <cell r="D16" t="str">
            <v>國立屏東教大實小</v>
          </cell>
        </row>
        <row r="17">
          <cell r="A17">
            <v>11</v>
          </cell>
          <cell r="B17" t="str">
            <v>劉苡硯</v>
          </cell>
          <cell r="D17" t="str">
            <v>市立三民區民族國小</v>
          </cell>
        </row>
        <row r="18">
          <cell r="A18">
            <v>12</v>
          </cell>
          <cell r="B18" t="str">
            <v>王彥珺</v>
          </cell>
          <cell r="D18" t="str">
            <v>市立林森國小</v>
          </cell>
        </row>
        <row r="19">
          <cell r="A19">
            <v>13</v>
          </cell>
          <cell r="B19" t="str">
            <v>王星磊</v>
          </cell>
          <cell r="D19" t="str">
            <v>縣立中城國小</v>
          </cell>
        </row>
        <row r="20">
          <cell r="A20">
            <v>14</v>
          </cell>
          <cell r="B20" t="str">
            <v>李祐澄</v>
          </cell>
          <cell r="D20" t="str">
            <v>市立沙鹿國小</v>
          </cell>
        </row>
        <row r="21">
          <cell r="A21">
            <v>15</v>
          </cell>
          <cell r="B21" t="str">
            <v>蔡承恩</v>
          </cell>
          <cell r="D21" t="str">
            <v>市立永福國小</v>
          </cell>
        </row>
        <row r="22">
          <cell r="A22">
            <v>16</v>
          </cell>
          <cell r="B22" t="str">
            <v>許家程</v>
          </cell>
          <cell r="D22" t="str">
            <v>縣立海豐國小</v>
          </cell>
        </row>
        <row r="23">
          <cell r="A23">
            <v>17</v>
          </cell>
          <cell r="B23" t="str">
            <v>楊哲安</v>
          </cell>
          <cell r="D23" t="str">
            <v>市立三民區民族國小</v>
          </cell>
        </row>
        <row r="24">
          <cell r="A24">
            <v>18</v>
          </cell>
          <cell r="B24" t="str">
            <v>吳建暉</v>
          </cell>
          <cell r="D24" t="str">
            <v>市立光武國小</v>
          </cell>
        </row>
        <row r="25">
          <cell r="A25">
            <v>19</v>
          </cell>
          <cell r="B25" t="str">
            <v>郭載元</v>
          </cell>
          <cell r="D25" t="str">
            <v>市立東信國小</v>
          </cell>
        </row>
        <row r="26">
          <cell r="A26">
            <v>20</v>
          </cell>
          <cell r="B26" t="str">
            <v>鄭程翔</v>
          </cell>
          <cell r="D26" t="str">
            <v>市立油廠國小</v>
          </cell>
        </row>
        <row r="27">
          <cell r="A27">
            <v>21</v>
          </cell>
          <cell r="B27" t="str">
            <v>張硯勛</v>
          </cell>
          <cell r="D27" t="str">
            <v>市立陽明國小</v>
          </cell>
        </row>
        <row r="28">
          <cell r="A28">
            <v>22</v>
          </cell>
          <cell r="B28" t="str">
            <v>陳彥禎</v>
          </cell>
          <cell r="D28" t="str">
            <v>市立陽明國小</v>
          </cell>
        </row>
        <row r="29">
          <cell r="A29">
            <v>23</v>
          </cell>
          <cell r="B29" t="str">
            <v>陳彥宇</v>
          </cell>
          <cell r="D29" t="str">
            <v>市立陽明國小</v>
          </cell>
        </row>
        <row r="30">
          <cell r="A30">
            <v>24</v>
          </cell>
          <cell r="B30" t="str">
            <v>謝以恩</v>
          </cell>
          <cell r="D30" t="str">
            <v>市立陽明國小</v>
          </cell>
        </row>
        <row r="31">
          <cell r="A31">
            <v>25</v>
          </cell>
          <cell r="B31" t="str">
            <v>許宇飛</v>
          </cell>
          <cell r="D31" t="str">
            <v>市立新甲國小</v>
          </cell>
        </row>
        <row r="32">
          <cell r="A32">
            <v>26</v>
          </cell>
          <cell r="B32" t="str">
            <v>朱翊愷</v>
          </cell>
          <cell r="D32" t="str">
            <v>市立新甲國小</v>
          </cell>
        </row>
        <row r="33">
          <cell r="A33">
            <v>27</v>
          </cell>
          <cell r="B33" t="str">
            <v>陳冠錡</v>
          </cell>
          <cell r="D33" t="str">
            <v>市立福山國小</v>
          </cell>
        </row>
        <row r="34">
          <cell r="A34">
            <v>28</v>
          </cell>
          <cell r="B34" t="str">
            <v>詹鎮宇</v>
          </cell>
          <cell r="D34" t="str">
            <v>市立福山國小</v>
          </cell>
        </row>
        <row r="35">
          <cell r="A35">
            <v>29</v>
          </cell>
          <cell r="B35" t="str">
            <v>陳宥廷</v>
          </cell>
          <cell r="D35" t="str">
            <v>市立福山國小</v>
          </cell>
        </row>
        <row r="36">
          <cell r="A36">
            <v>30</v>
          </cell>
          <cell r="B36" t="str">
            <v>李皇賜</v>
          </cell>
          <cell r="D36" t="str">
            <v>市立福山國小</v>
          </cell>
        </row>
        <row r="37">
          <cell r="A37">
            <v>31</v>
          </cell>
          <cell r="B37" t="str">
            <v>王浩丞</v>
          </cell>
          <cell r="D37" t="str">
            <v>市立福山國小</v>
          </cell>
        </row>
        <row r="38">
          <cell r="A38">
            <v>32</v>
          </cell>
          <cell r="B38" t="str">
            <v>鄭智遠</v>
          </cell>
          <cell r="D38" t="str">
            <v>市立福山國小</v>
          </cell>
        </row>
        <row r="39">
          <cell r="A39">
            <v>33</v>
          </cell>
          <cell r="B39" t="str">
            <v>饒睿豐</v>
          </cell>
          <cell r="D39" t="str">
            <v>市立福山國小</v>
          </cell>
        </row>
        <row r="40">
          <cell r="A40">
            <v>34</v>
          </cell>
          <cell r="B40" t="str">
            <v>陳宥霖</v>
          </cell>
          <cell r="D40" t="str">
            <v>市立億載國小</v>
          </cell>
        </row>
        <row r="41">
          <cell r="A41">
            <v>35</v>
          </cell>
          <cell r="B41" t="str">
            <v>張騰中</v>
          </cell>
          <cell r="D41" t="str">
            <v>市立龍華國小　</v>
          </cell>
        </row>
        <row r="42">
          <cell r="A42">
            <v>36</v>
          </cell>
          <cell r="B42" t="str">
            <v>林奕麒</v>
          </cell>
          <cell r="D42" t="str">
            <v>市立龍潭國小</v>
          </cell>
        </row>
        <row r="43">
          <cell r="A43">
            <v>37</v>
          </cell>
          <cell r="B43" t="str">
            <v>吳立晟</v>
          </cell>
          <cell r="D43" t="str">
            <v>市立龍潭國小</v>
          </cell>
        </row>
        <row r="44">
          <cell r="A44">
            <v>38</v>
          </cell>
          <cell r="B44" t="str">
            <v>董仲禮</v>
          </cell>
          <cell r="D44" t="str">
            <v>高雄美國學校</v>
          </cell>
        </row>
        <row r="45">
          <cell r="A45">
            <v>39</v>
          </cell>
          <cell r="B45" t="str">
            <v>楊庭禾</v>
          </cell>
          <cell r="D45" t="str">
            <v>國立南科國際實驗高中(國小部)</v>
          </cell>
        </row>
        <row r="46">
          <cell r="A46">
            <v>40</v>
          </cell>
          <cell r="B46" t="str">
            <v>趙嶍椲</v>
          </cell>
          <cell r="D46" t="str">
            <v>縣立信義國小</v>
          </cell>
        </row>
        <row r="47">
          <cell r="A47">
            <v>41</v>
          </cell>
          <cell r="B47" t="str">
            <v>成書宇</v>
          </cell>
          <cell r="D47" t="str">
            <v>縣立信義國小</v>
          </cell>
        </row>
        <row r="48">
          <cell r="A48">
            <v>42</v>
          </cell>
          <cell r="B48" t="str">
            <v>王暉廷</v>
          </cell>
          <cell r="D48" t="str">
            <v>縣立海豐國小</v>
          </cell>
        </row>
        <row r="49">
          <cell r="A49">
            <v>43</v>
          </cell>
          <cell r="B49" t="str">
            <v>陳極語</v>
          </cell>
          <cell r="D49" t="str">
            <v>縣立勝利國小</v>
          </cell>
        </row>
        <row r="50">
          <cell r="A50">
            <v>44</v>
          </cell>
          <cell r="B50" t="str">
            <v>陳亞成</v>
          </cell>
          <cell r="D50" t="str">
            <v>縣立瑞光國小</v>
          </cell>
        </row>
        <row r="51">
          <cell r="A51">
            <v>45</v>
          </cell>
          <cell r="B51" t="str">
            <v>蕭鴻祥</v>
          </cell>
          <cell r="D51" t="str">
            <v>縣立僑光國小</v>
          </cell>
        </row>
        <row r="52">
          <cell r="A52">
            <v>46</v>
          </cell>
          <cell r="B52" t="str">
            <v>洪柏勛</v>
          </cell>
          <cell r="D52" t="str">
            <v>縣立僑光國小</v>
          </cell>
        </row>
        <row r="53">
          <cell r="A53">
            <v>47</v>
          </cell>
          <cell r="B53" t="str">
            <v>林聖鈞</v>
          </cell>
          <cell r="D53" t="str">
            <v>縣立僑光國小</v>
          </cell>
        </row>
        <row r="54">
          <cell r="A54">
            <v>48</v>
          </cell>
          <cell r="B54" t="str">
            <v>李峻宇</v>
          </cell>
          <cell r="D54" t="str">
            <v>縣立僑光國小</v>
          </cell>
        </row>
        <row r="55">
          <cell r="A55">
            <v>49</v>
          </cell>
          <cell r="B55" t="str">
            <v>洪煜傑</v>
          </cell>
          <cell r="D55" t="str">
            <v>縣立僑光國小</v>
          </cell>
        </row>
        <row r="56">
          <cell r="A56">
            <v>50</v>
          </cell>
          <cell r="B56" t="str">
            <v>曾偉銓</v>
          </cell>
          <cell r="D56" t="str">
            <v>縣立僑光國小</v>
          </cell>
        </row>
        <row r="57">
          <cell r="A57">
            <v>51</v>
          </cell>
          <cell r="B57" t="str">
            <v>林聖喬</v>
          </cell>
          <cell r="D57" t="str">
            <v>縣立僑光國小</v>
          </cell>
        </row>
        <row r="58">
          <cell r="A58">
            <v>52</v>
          </cell>
          <cell r="B58" t="str">
            <v>張溫彥綸</v>
          </cell>
          <cell r="D58" t="str">
            <v>縣立潮昇國小</v>
          </cell>
        </row>
        <row r="59">
          <cell r="A59">
            <v>53</v>
          </cell>
        </row>
        <row r="60">
          <cell r="A60">
            <v>54</v>
          </cell>
        </row>
        <row r="61">
          <cell r="A61">
            <v>55</v>
          </cell>
          <cell r="B61" t="str">
            <v>bye</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pageSetUpPr fitToPage="1"/>
  </sheetPr>
  <dimension ref="A1:S70"/>
  <sheetViews>
    <sheetView showGridLines="0" showZeros="0" workbookViewId="0">
      <selection activeCell="D64" sqref="D64"/>
    </sheetView>
  </sheetViews>
  <sheetFormatPr defaultRowHeight="12.75" x14ac:dyDescent="0.2"/>
  <cols>
    <col min="1" max="2" width="3.28515625" customWidth="1"/>
    <col min="3" max="3" width="4.7109375" customWidth="1"/>
    <col min="4" max="4" width="4.28515625" customWidth="1"/>
    <col min="5" max="5" width="12.7109375" customWidth="1"/>
    <col min="6" max="6" width="7.7109375" customWidth="1"/>
    <col min="7" max="7" width="5.85546875" customWidth="1"/>
    <col min="8" max="8" width="5.28515625" style="98" customWidth="1"/>
    <col min="9" max="9" width="10.7109375" customWidth="1"/>
    <col min="10" max="10" width="1.7109375" style="98" customWidth="1"/>
    <col min="11" max="11" width="10.7109375" customWidth="1"/>
    <col min="12" max="12" width="1.7109375" style="99" customWidth="1"/>
    <col min="13" max="13" width="10.7109375" customWidth="1"/>
    <col min="14" max="14" width="1.7109375" style="98" customWidth="1"/>
    <col min="15" max="15" width="10.7109375" customWidth="1"/>
    <col min="16" max="16" width="1.7109375" style="99" customWidth="1"/>
    <col min="17" max="17" width="0" hidden="1" customWidth="1"/>
    <col min="18" max="18" width="8.7109375" customWidth="1"/>
    <col min="19" max="19" width="9.140625" hidden="1" customWidth="1"/>
    <col min="257" max="258" width="3.28515625" customWidth="1"/>
    <col min="259" max="259" width="4.7109375" customWidth="1"/>
    <col min="260" max="260" width="4.28515625" customWidth="1"/>
    <col min="261" max="261" width="12.7109375" customWidth="1"/>
    <col min="262" max="262" width="7.7109375" customWidth="1"/>
    <col min="263" max="263" width="5.85546875" customWidth="1"/>
    <col min="264" max="264" width="5.28515625" customWidth="1"/>
    <col min="265" max="265" width="10.7109375" customWidth="1"/>
    <col min="266" max="266" width="1.7109375" customWidth="1"/>
    <col min="267" max="267" width="10.7109375" customWidth="1"/>
    <col min="268" max="268" width="1.7109375" customWidth="1"/>
    <col min="269" max="269" width="10.7109375" customWidth="1"/>
    <col min="270" max="270" width="1.7109375" customWidth="1"/>
    <col min="271" max="271" width="10.7109375" customWidth="1"/>
    <col min="272" max="272" width="1.7109375" customWidth="1"/>
    <col min="273" max="273" width="0" hidden="1" customWidth="1"/>
    <col min="274" max="274" width="8.7109375" customWidth="1"/>
    <col min="275" max="275" width="0" hidden="1" customWidth="1"/>
    <col min="513" max="514" width="3.28515625" customWidth="1"/>
    <col min="515" max="515" width="4.7109375" customWidth="1"/>
    <col min="516" max="516" width="4.28515625" customWidth="1"/>
    <col min="517" max="517" width="12.7109375" customWidth="1"/>
    <col min="518" max="518" width="7.7109375" customWidth="1"/>
    <col min="519" max="519" width="5.85546875" customWidth="1"/>
    <col min="520" max="520" width="5.28515625" customWidth="1"/>
    <col min="521" max="521" width="10.7109375" customWidth="1"/>
    <col min="522" max="522" width="1.7109375" customWidth="1"/>
    <col min="523" max="523" width="10.7109375" customWidth="1"/>
    <col min="524" max="524" width="1.7109375" customWidth="1"/>
    <col min="525" max="525" width="10.7109375" customWidth="1"/>
    <col min="526" max="526" width="1.7109375" customWidth="1"/>
    <col min="527" max="527" width="10.7109375" customWidth="1"/>
    <col min="528" max="528" width="1.7109375" customWidth="1"/>
    <col min="529" max="529" width="0" hidden="1" customWidth="1"/>
    <col min="530" max="530" width="8.7109375" customWidth="1"/>
    <col min="531" max="531" width="0" hidden="1" customWidth="1"/>
    <col min="769" max="770" width="3.28515625" customWidth="1"/>
    <col min="771" max="771" width="4.7109375" customWidth="1"/>
    <col min="772" max="772" width="4.28515625" customWidth="1"/>
    <col min="773" max="773" width="12.7109375" customWidth="1"/>
    <col min="774" max="774" width="7.7109375" customWidth="1"/>
    <col min="775" max="775" width="5.85546875" customWidth="1"/>
    <col min="776" max="776" width="5.28515625" customWidth="1"/>
    <col min="777" max="777" width="10.7109375" customWidth="1"/>
    <col min="778" max="778" width="1.7109375" customWidth="1"/>
    <col min="779" max="779" width="10.7109375" customWidth="1"/>
    <col min="780" max="780" width="1.7109375" customWidth="1"/>
    <col min="781" max="781" width="10.7109375" customWidth="1"/>
    <col min="782" max="782" width="1.7109375" customWidth="1"/>
    <col min="783" max="783" width="10.7109375" customWidth="1"/>
    <col min="784" max="784" width="1.7109375" customWidth="1"/>
    <col min="785" max="785" width="0" hidden="1" customWidth="1"/>
    <col min="786" max="786" width="8.7109375" customWidth="1"/>
    <col min="787" max="787" width="0" hidden="1" customWidth="1"/>
    <col min="1025" max="1026" width="3.28515625" customWidth="1"/>
    <col min="1027" max="1027" width="4.7109375" customWidth="1"/>
    <col min="1028" max="1028" width="4.28515625" customWidth="1"/>
    <col min="1029" max="1029" width="12.7109375" customWidth="1"/>
    <col min="1030" max="1030" width="7.7109375" customWidth="1"/>
    <col min="1031" max="1031" width="5.85546875" customWidth="1"/>
    <col min="1032" max="1032" width="5.28515625" customWidth="1"/>
    <col min="1033" max="1033" width="10.7109375" customWidth="1"/>
    <col min="1034" max="1034" width="1.7109375" customWidth="1"/>
    <col min="1035" max="1035" width="10.7109375" customWidth="1"/>
    <col min="1036" max="1036" width="1.7109375" customWidth="1"/>
    <col min="1037" max="1037" width="10.7109375" customWidth="1"/>
    <col min="1038" max="1038" width="1.7109375" customWidth="1"/>
    <col min="1039" max="1039" width="10.7109375" customWidth="1"/>
    <col min="1040" max="1040" width="1.7109375" customWidth="1"/>
    <col min="1041" max="1041" width="0" hidden="1" customWidth="1"/>
    <col min="1042" max="1042" width="8.7109375" customWidth="1"/>
    <col min="1043" max="1043" width="0" hidden="1" customWidth="1"/>
    <col min="1281" max="1282" width="3.28515625" customWidth="1"/>
    <col min="1283" max="1283" width="4.7109375" customWidth="1"/>
    <col min="1284" max="1284" width="4.28515625" customWidth="1"/>
    <col min="1285" max="1285" width="12.7109375" customWidth="1"/>
    <col min="1286" max="1286" width="7.7109375" customWidth="1"/>
    <col min="1287" max="1287" width="5.85546875" customWidth="1"/>
    <col min="1288" max="1288" width="5.28515625" customWidth="1"/>
    <col min="1289" max="1289" width="10.7109375" customWidth="1"/>
    <col min="1290" max="1290" width="1.7109375" customWidth="1"/>
    <col min="1291" max="1291" width="10.7109375" customWidth="1"/>
    <col min="1292" max="1292" width="1.7109375" customWidth="1"/>
    <col min="1293" max="1293" width="10.7109375" customWidth="1"/>
    <col min="1294" max="1294" width="1.7109375" customWidth="1"/>
    <col min="1295" max="1295" width="10.7109375" customWidth="1"/>
    <col min="1296" max="1296" width="1.7109375" customWidth="1"/>
    <col min="1297" max="1297" width="0" hidden="1" customWidth="1"/>
    <col min="1298" max="1298" width="8.7109375" customWidth="1"/>
    <col min="1299" max="1299" width="0" hidden="1" customWidth="1"/>
    <col min="1537" max="1538" width="3.28515625" customWidth="1"/>
    <col min="1539" max="1539" width="4.7109375" customWidth="1"/>
    <col min="1540" max="1540" width="4.28515625" customWidth="1"/>
    <col min="1541" max="1541" width="12.7109375" customWidth="1"/>
    <col min="1542" max="1542" width="7.7109375" customWidth="1"/>
    <col min="1543" max="1543" width="5.85546875" customWidth="1"/>
    <col min="1544" max="1544" width="5.28515625" customWidth="1"/>
    <col min="1545" max="1545" width="10.7109375" customWidth="1"/>
    <col min="1546" max="1546" width="1.7109375" customWidth="1"/>
    <col min="1547" max="1547" width="10.7109375" customWidth="1"/>
    <col min="1548" max="1548" width="1.7109375" customWidth="1"/>
    <col min="1549" max="1549" width="10.7109375" customWidth="1"/>
    <col min="1550" max="1550" width="1.7109375" customWidth="1"/>
    <col min="1551" max="1551" width="10.7109375" customWidth="1"/>
    <col min="1552" max="1552" width="1.7109375" customWidth="1"/>
    <col min="1553" max="1553" width="0" hidden="1" customWidth="1"/>
    <col min="1554" max="1554" width="8.7109375" customWidth="1"/>
    <col min="1555" max="1555" width="0" hidden="1" customWidth="1"/>
    <col min="1793" max="1794" width="3.28515625" customWidth="1"/>
    <col min="1795" max="1795" width="4.7109375" customWidth="1"/>
    <col min="1796" max="1796" width="4.28515625" customWidth="1"/>
    <col min="1797" max="1797" width="12.7109375" customWidth="1"/>
    <col min="1798" max="1798" width="7.7109375" customWidth="1"/>
    <col min="1799" max="1799" width="5.85546875" customWidth="1"/>
    <col min="1800" max="1800" width="5.28515625" customWidth="1"/>
    <col min="1801" max="1801" width="10.7109375" customWidth="1"/>
    <col min="1802" max="1802" width="1.7109375" customWidth="1"/>
    <col min="1803" max="1803" width="10.7109375" customWidth="1"/>
    <col min="1804" max="1804" width="1.7109375" customWidth="1"/>
    <col min="1805" max="1805" width="10.7109375" customWidth="1"/>
    <col min="1806" max="1806" width="1.7109375" customWidth="1"/>
    <col min="1807" max="1807" width="10.7109375" customWidth="1"/>
    <col min="1808" max="1808" width="1.7109375" customWidth="1"/>
    <col min="1809" max="1809" width="0" hidden="1" customWidth="1"/>
    <col min="1810" max="1810" width="8.7109375" customWidth="1"/>
    <col min="1811" max="1811" width="0" hidden="1" customWidth="1"/>
    <col min="2049" max="2050" width="3.28515625" customWidth="1"/>
    <col min="2051" max="2051" width="4.7109375" customWidth="1"/>
    <col min="2052" max="2052" width="4.28515625" customWidth="1"/>
    <col min="2053" max="2053" width="12.7109375" customWidth="1"/>
    <col min="2054" max="2054" width="7.7109375" customWidth="1"/>
    <col min="2055" max="2055" width="5.85546875" customWidth="1"/>
    <col min="2056" max="2056" width="5.28515625" customWidth="1"/>
    <col min="2057" max="2057" width="10.7109375" customWidth="1"/>
    <col min="2058" max="2058" width="1.7109375" customWidth="1"/>
    <col min="2059" max="2059" width="10.7109375" customWidth="1"/>
    <col min="2060" max="2060" width="1.7109375" customWidth="1"/>
    <col min="2061" max="2061" width="10.7109375" customWidth="1"/>
    <col min="2062" max="2062" width="1.7109375" customWidth="1"/>
    <col min="2063" max="2063" width="10.7109375" customWidth="1"/>
    <col min="2064" max="2064" width="1.7109375" customWidth="1"/>
    <col min="2065" max="2065" width="0" hidden="1" customWidth="1"/>
    <col min="2066" max="2066" width="8.7109375" customWidth="1"/>
    <col min="2067" max="2067" width="0" hidden="1" customWidth="1"/>
    <col min="2305" max="2306" width="3.28515625" customWidth="1"/>
    <col min="2307" max="2307" width="4.7109375" customWidth="1"/>
    <col min="2308" max="2308" width="4.28515625" customWidth="1"/>
    <col min="2309" max="2309" width="12.7109375" customWidth="1"/>
    <col min="2310" max="2310" width="7.7109375" customWidth="1"/>
    <col min="2311" max="2311" width="5.85546875" customWidth="1"/>
    <col min="2312" max="2312" width="5.28515625" customWidth="1"/>
    <col min="2313" max="2313" width="10.7109375" customWidth="1"/>
    <col min="2314" max="2314" width="1.7109375" customWidth="1"/>
    <col min="2315" max="2315" width="10.7109375" customWidth="1"/>
    <col min="2316" max="2316" width="1.7109375" customWidth="1"/>
    <col min="2317" max="2317" width="10.7109375" customWidth="1"/>
    <col min="2318" max="2318" width="1.7109375" customWidth="1"/>
    <col min="2319" max="2319" width="10.7109375" customWidth="1"/>
    <col min="2320" max="2320" width="1.7109375" customWidth="1"/>
    <col min="2321" max="2321" width="0" hidden="1" customWidth="1"/>
    <col min="2322" max="2322" width="8.7109375" customWidth="1"/>
    <col min="2323" max="2323" width="0" hidden="1" customWidth="1"/>
    <col min="2561" max="2562" width="3.28515625" customWidth="1"/>
    <col min="2563" max="2563" width="4.7109375" customWidth="1"/>
    <col min="2564" max="2564" width="4.28515625" customWidth="1"/>
    <col min="2565" max="2565" width="12.7109375" customWidth="1"/>
    <col min="2566" max="2566" width="7.7109375" customWidth="1"/>
    <col min="2567" max="2567" width="5.85546875" customWidth="1"/>
    <col min="2568" max="2568" width="5.28515625" customWidth="1"/>
    <col min="2569" max="2569" width="10.7109375" customWidth="1"/>
    <col min="2570" max="2570" width="1.7109375" customWidth="1"/>
    <col min="2571" max="2571" width="10.7109375" customWidth="1"/>
    <col min="2572" max="2572" width="1.7109375" customWidth="1"/>
    <col min="2573" max="2573" width="10.7109375" customWidth="1"/>
    <col min="2574" max="2574" width="1.7109375" customWidth="1"/>
    <col min="2575" max="2575" width="10.7109375" customWidth="1"/>
    <col min="2576" max="2576" width="1.7109375" customWidth="1"/>
    <col min="2577" max="2577" width="0" hidden="1" customWidth="1"/>
    <col min="2578" max="2578" width="8.7109375" customWidth="1"/>
    <col min="2579" max="2579" width="0" hidden="1" customWidth="1"/>
    <col min="2817" max="2818" width="3.28515625" customWidth="1"/>
    <col min="2819" max="2819" width="4.7109375" customWidth="1"/>
    <col min="2820" max="2820" width="4.28515625" customWidth="1"/>
    <col min="2821" max="2821" width="12.7109375" customWidth="1"/>
    <col min="2822" max="2822" width="7.7109375" customWidth="1"/>
    <col min="2823" max="2823" width="5.85546875" customWidth="1"/>
    <col min="2824" max="2824" width="5.28515625" customWidth="1"/>
    <col min="2825" max="2825" width="10.7109375" customWidth="1"/>
    <col min="2826" max="2826" width="1.7109375" customWidth="1"/>
    <col min="2827" max="2827" width="10.7109375" customWidth="1"/>
    <col min="2828" max="2828" width="1.7109375" customWidth="1"/>
    <col min="2829" max="2829" width="10.7109375" customWidth="1"/>
    <col min="2830" max="2830" width="1.7109375" customWidth="1"/>
    <col min="2831" max="2831" width="10.7109375" customWidth="1"/>
    <col min="2832" max="2832" width="1.7109375" customWidth="1"/>
    <col min="2833" max="2833" width="0" hidden="1" customWidth="1"/>
    <col min="2834" max="2834" width="8.7109375" customWidth="1"/>
    <col min="2835" max="2835" width="0" hidden="1" customWidth="1"/>
    <col min="3073" max="3074" width="3.28515625" customWidth="1"/>
    <col min="3075" max="3075" width="4.7109375" customWidth="1"/>
    <col min="3076" max="3076" width="4.28515625" customWidth="1"/>
    <col min="3077" max="3077" width="12.7109375" customWidth="1"/>
    <col min="3078" max="3078" width="7.7109375" customWidth="1"/>
    <col min="3079" max="3079" width="5.85546875" customWidth="1"/>
    <col min="3080" max="3080" width="5.28515625" customWidth="1"/>
    <col min="3081" max="3081" width="10.7109375" customWidth="1"/>
    <col min="3082" max="3082" width="1.7109375" customWidth="1"/>
    <col min="3083" max="3083" width="10.7109375" customWidth="1"/>
    <col min="3084" max="3084" width="1.7109375" customWidth="1"/>
    <col min="3085" max="3085" width="10.7109375" customWidth="1"/>
    <col min="3086" max="3086" width="1.7109375" customWidth="1"/>
    <col min="3087" max="3087" width="10.7109375" customWidth="1"/>
    <col min="3088" max="3088" width="1.7109375" customWidth="1"/>
    <col min="3089" max="3089" width="0" hidden="1" customWidth="1"/>
    <col min="3090" max="3090" width="8.7109375" customWidth="1"/>
    <col min="3091" max="3091" width="0" hidden="1" customWidth="1"/>
    <col min="3329" max="3330" width="3.28515625" customWidth="1"/>
    <col min="3331" max="3331" width="4.7109375" customWidth="1"/>
    <col min="3332" max="3332" width="4.28515625" customWidth="1"/>
    <col min="3333" max="3333" width="12.7109375" customWidth="1"/>
    <col min="3334" max="3334" width="7.7109375" customWidth="1"/>
    <col min="3335" max="3335" width="5.85546875" customWidth="1"/>
    <col min="3336" max="3336" width="5.28515625" customWidth="1"/>
    <col min="3337" max="3337" width="10.7109375" customWidth="1"/>
    <col min="3338" max="3338" width="1.7109375" customWidth="1"/>
    <col min="3339" max="3339" width="10.7109375" customWidth="1"/>
    <col min="3340" max="3340" width="1.7109375" customWidth="1"/>
    <col min="3341" max="3341" width="10.7109375" customWidth="1"/>
    <col min="3342" max="3342" width="1.7109375" customWidth="1"/>
    <col min="3343" max="3343" width="10.7109375" customWidth="1"/>
    <col min="3344" max="3344" width="1.7109375" customWidth="1"/>
    <col min="3345" max="3345" width="0" hidden="1" customWidth="1"/>
    <col min="3346" max="3346" width="8.7109375" customWidth="1"/>
    <col min="3347" max="3347" width="0" hidden="1" customWidth="1"/>
    <col min="3585" max="3586" width="3.28515625" customWidth="1"/>
    <col min="3587" max="3587" width="4.7109375" customWidth="1"/>
    <col min="3588" max="3588" width="4.28515625" customWidth="1"/>
    <col min="3589" max="3589" width="12.7109375" customWidth="1"/>
    <col min="3590" max="3590" width="7.7109375" customWidth="1"/>
    <col min="3591" max="3591" width="5.85546875" customWidth="1"/>
    <col min="3592" max="3592" width="5.28515625" customWidth="1"/>
    <col min="3593" max="3593" width="10.7109375" customWidth="1"/>
    <col min="3594" max="3594" width="1.7109375" customWidth="1"/>
    <col min="3595" max="3595" width="10.7109375" customWidth="1"/>
    <col min="3596" max="3596" width="1.7109375" customWidth="1"/>
    <col min="3597" max="3597" width="10.7109375" customWidth="1"/>
    <col min="3598" max="3598" width="1.7109375" customWidth="1"/>
    <col min="3599" max="3599" width="10.7109375" customWidth="1"/>
    <col min="3600" max="3600" width="1.7109375" customWidth="1"/>
    <col min="3601" max="3601" width="0" hidden="1" customWidth="1"/>
    <col min="3602" max="3602" width="8.7109375" customWidth="1"/>
    <col min="3603" max="3603" width="0" hidden="1" customWidth="1"/>
    <col min="3841" max="3842" width="3.28515625" customWidth="1"/>
    <col min="3843" max="3843" width="4.7109375" customWidth="1"/>
    <col min="3844" max="3844" width="4.28515625" customWidth="1"/>
    <col min="3845" max="3845" width="12.7109375" customWidth="1"/>
    <col min="3846" max="3846" width="7.7109375" customWidth="1"/>
    <col min="3847" max="3847" width="5.85546875" customWidth="1"/>
    <col min="3848" max="3848" width="5.28515625" customWidth="1"/>
    <col min="3849" max="3849" width="10.7109375" customWidth="1"/>
    <col min="3850" max="3850" width="1.7109375" customWidth="1"/>
    <col min="3851" max="3851" width="10.7109375" customWidth="1"/>
    <col min="3852" max="3852" width="1.7109375" customWidth="1"/>
    <col min="3853" max="3853" width="10.7109375" customWidth="1"/>
    <col min="3854" max="3854" width="1.7109375" customWidth="1"/>
    <col min="3855" max="3855" width="10.7109375" customWidth="1"/>
    <col min="3856" max="3856" width="1.7109375" customWidth="1"/>
    <col min="3857" max="3857" width="0" hidden="1" customWidth="1"/>
    <col min="3858" max="3858" width="8.7109375" customWidth="1"/>
    <col min="3859" max="3859" width="0" hidden="1" customWidth="1"/>
    <col min="4097" max="4098" width="3.28515625" customWidth="1"/>
    <col min="4099" max="4099" width="4.7109375" customWidth="1"/>
    <col min="4100" max="4100" width="4.28515625" customWidth="1"/>
    <col min="4101" max="4101" width="12.7109375" customWidth="1"/>
    <col min="4102" max="4102" width="7.7109375" customWidth="1"/>
    <col min="4103" max="4103" width="5.85546875" customWidth="1"/>
    <col min="4104" max="4104" width="5.28515625" customWidth="1"/>
    <col min="4105" max="4105" width="10.7109375" customWidth="1"/>
    <col min="4106" max="4106" width="1.7109375" customWidth="1"/>
    <col min="4107" max="4107" width="10.7109375" customWidth="1"/>
    <col min="4108" max="4108" width="1.7109375" customWidth="1"/>
    <col min="4109" max="4109" width="10.7109375" customWidth="1"/>
    <col min="4110" max="4110" width="1.7109375" customWidth="1"/>
    <col min="4111" max="4111" width="10.7109375" customWidth="1"/>
    <col min="4112" max="4112" width="1.7109375" customWidth="1"/>
    <col min="4113" max="4113" width="0" hidden="1" customWidth="1"/>
    <col min="4114" max="4114" width="8.7109375" customWidth="1"/>
    <col min="4115" max="4115" width="0" hidden="1" customWidth="1"/>
    <col min="4353" max="4354" width="3.28515625" customWidth="1"/>
    <col min="4355" max="4355" width="4.7109375" customWidth="1"/>
    <col min="4356" max="4356" width="4.28515625" customWidth="1"/>
    <col min="4357" max="4357" width="12.7109375" customWidth="1"/>
    <col min="4358" max="4358" width="7.7109375" customWidth="1"/>
    <col min="4359" max="4359" width="5.85546875" customWidth="1"/>
    <col min="4360" max="4360" width="5.28515625" customWidth="1"/>
    <col min="4361" max="4361" width="10.7109375" customWidth="1"/>
    <col min="4362" max="4362" width="1.7109375" customWidth="1"/>
    <col min="4363" max="4363" width="10.7109375" customWidth="1"/>
    <col min="4364" max="4364" width="1.7109375" customWidth="1"/>
    <col min="4365" max="4365" width="10.7109375" customWidth="1"/>
    <col min="4366" max="4366" width="1.7109375" customWidth="1"/>
    <col min="4367" max="4367" width="10.7109375" customWidth="1"/>
    <col min="4368" max="4368" width="1.7109375" customWidth="1"/>
    <col min="4369" max="4369" width="0" hidden="1" customWidth="1"/>
    <col min="4370" max="4370" width="8.7109375" customWidth="1"/>
    <col min="4371" max="4371" width="0" hidden="1" customWidth="1"/>
    <col min="4609" max="4610" width="3.28515625" customWidth="1"/>
    <col min="4611" max="4611" width="4.7109375" customWidth="1"/>
    <col min="4612" max="4612" width="4.28515625" customWidth="1"/>
    <col min="4613" max="4613" width="12.7109375" customWidth="1"/>
    <col min="4614" max="4614" width="7.7109375" customWidth="1"/>
    <col min="4615" max="4615" width="5.85546875" customWidth="1"/>
    <col min="4616" max="4616" width="5.28515625" customWidth="1"/>
    <col min="4617" max="4617" width="10.7109375" customWidth="1"/>
    <col min="4618" max="4618" width="1.7109375" customWidth="1"/>
    <col min="4619" max="4619" width="10.7109375" customWidth="1"/>
    <col min="4620" max="4620" width="1.7109375" customWidth="1"/>
    <col min="4621" max="4621" width="10.7109375" customWidth="1"/>
    <col min="4622" max="4622" width="1.7109375" customWidth="1"/>
    <col min="4623" max="4623" width="10.7109375" customWidth="1"/>
    <col min="4624" max="4624" width="1.7109375" customWidth="1"/>
    <col min="4625" max="4625" width="0" hidden="1" customWidth="1"/>
    <col min="4626" max="4626" width="8.7109375" customWidth="1"/>
    <col min="4627" max="4627" width="0" hidden="1" customWidth="1"/>
    <col min="4865" max="4866" width="3.28515625" customWidth="1"/>
    <col min="4867" max="4867" width="4.7109375" customWidth="1"/>
    <col min="4868" max="4868" width="4.28515625" customWidth="1"/>
    <col min="4869" max="4869" width="12.7109375" customWidth="1"/>
    <col min="4870" max="4870" width="7.7109375" customWidth="1"/>
    <col min="4871" max="4871" width="5.85546875" customWidth="1"/>
    <col min="4872" max="4872" width="5.28515625" customWidth="1"/>
    <col min="4873" max="4873" width="10.7109375" customWidth="1"/>
    <col min="4874" max="4874" width="1.7109375" customWidth="1"/>
    <col min="4875" max="4875" width="10.7109375" customWidth="1"/>
    <col min="4876" max="4876" width="1.7109375" customWidth="1"/>
    <col min="4877" max="4877" width="10.7109375" customWidth="1"/>
    <col min="4878" max="4878" width="1.7109375" customWidth="1"/>
    <col min="4879" max="4879" width="10.7109375" customWidth="1"/>
    <col min="4880" max="4880" width="1.7109375" customWidth="1"/>
    <col min="4881" max="4881" width="0" hidden="1" customWidth="1"/>
    <col min="4882" max="4882" width="8.7109375" customWidth="1"/>
    <col min="4883" max="4883" width="0" hidden="1" customWidth="1"/>
    <col min="5121" max="5122" width="3.28515625" customWidth="1"/>
    <col min="5123" max="5123" width="4.7109375" customWidth="1"/>
    <col min="5124" max="5124" width="4.28515625" customWidth="1"/>
    <col min="5125" max="5125" width="12.7109375" customWidth="1"/>
    <col min="5126" max="5126" width="7.7109375" customWidth="1"/>
    <col min="5127" max="5127" width="5.85546875" customWidth="1"/>
    <col min="5128" max="5128" width="5.28515625" customWidth="1"/>
    <col min="5129" max="5129" width="10.7109375" customWidth="1"/>
    <col min="5130" max="5130" width="1.7109375" customWidth="1"/>
    <col min="5131" max="5131" width="10.7109375" customWidth="1"/>
    <col min="5132" max="5132" width="1.7109375" customWidth="1"/>
    <col min="5133" max="5133" width="10.7109375" customWidth="1"/>
    <col min="5134" max="5134" width="1.7109375" customWidth="1"/>
    <col min="5135" max="5135" width="10.7109375" customWidth="1"/>
    <col min="5136" max="5136" width="1.7109375" customWidth="1"/>
    <col min="5137" max="5137" width="0" hidden="1" customWidth="1"/>
    <col min="5138" max="5138" width="8.7109375" customWidth="1"/>
    <col min="5139" max="5139" width="0" hidden="1" customWidth="1"/>
    <col min="5377" max="5378" width="3.28515625" customWidth="1"/>
    <col min="5379" max="5379" width="4.7109375" customWidth="1"/>
    <col min="5380" max="5380" width="4.28515625" customWidth="1"/>
    <col min="5381" max="5381" width="12.7109375" customWidth="1"/>
    <col min="5382" max="5382" width="7.7109375" customWidth="1"/>
    <col min="5383" max="5383" width="5.85546875" customWidth="1"/>
    <col min="5384" max="5384" width="5.28515625" customWidth="1"/>
    <col min="5385" max="5385" width="10.7109375" customWidth="1"/>
    <col min="5386" max="5386" width="1.7109375" customWidth="1"/>
    <col min="5387" max="5387" width="10.7109375" customWidth="1"/>
    <col min="5388" max="5388" width="1.7109375" customWidth="1"/>
    <col min="5389" max="5389" width="10.7109375" customWidth="1"/>
    <col min="5390" max="5390" width="1.7109375" customWidth="1"/>
    <col min="5391" max="5391" width="10.7109375" customWidth="1"/>
    <col min="5392" max="5392" width="1.7109375" customWidth="1"/>
    <col min="5393" max="5393" width="0" hidden="1" customWidth="1"/>
    <col min="5394" max="5394" width="8.7109375" customWidth="1"/>
    <col min="5395" max="5395" width="0" hidden="1" customWidth="1"/>
    <col min="5633" max="5634" width="3.28515625" customWidth="1"/>
    <col min="5635" max="5635" width="4.7109375" customWidth="1"/>
    <col min="5636" max="5636" width="4.28515625" customWidth="1"/>
    <col min="5637" max="5637" width="12.7109375" customWidth="1"/>
    <col min="5638" max="5638" width="7.7109375" customWidth="1"/>
    <col min="5639" max="5639" width="5.85546875" customWidth="1"/>
    <col min="5640" max="5640" width="5.28515625" customWidth="1"/>
    <col min="5641" max="5641" width="10.7109375" customWidth="1"/>
    <col min="5642" max="5642" width="1.7109375" customWidth="1"/>
    <col min="5643" max="5643" width="10.7109375" customWidth="1"/>
    <col min="5644" max="5644" width="1.7109375" customWidth="1"/>
    <col min="5645" max="5645" width="10.7109375" customWidth="1"/>
    <col min="5646" max="5646" width="1.7109375" customWidth="1"/>
    <col min="5647" max="5647" width="10.7109375" customWidth="1"/>
    <col min="5648" max="5648" width="1.7109375" customWidth="1"/>
    <col min="5649" max="5649" width="0" hidden="1" customWidth="1"/>
    <col min="5650" max="5650" width="8.7109375" customWidth="1"/>
    <col min="5651" max="5651" width="0" hidden="1" customWidth="1"/>
    <col min="5889" max="5890" width="3.28515625" customWidth="1"/>
    <col min="5891" max="5891" width="4.7109375" customWidth="1"/>
    <col min="5892" max="5892" width="4.28515625" customWidth="1"/>
    <col min="5893" max="5893" width="12.7109375" customWidth="1"/>
    <col min="5894" max="5894" width="7.7109375" customWidth="1"/>
    <col min="5895" max="5895" width="5.85546875" customWidth="1"/>
    <col min="5896" max="5896" width="5.28515625" customWidth="1"/>
    <col min="5897" max="5897" width="10.7109375" customWidth="1"/>
    <col min="5898" max="5898" width="1.7109375" customWidth="1"/>
    <col min="5899" max="5899" width="10.7109375" customWidth="1"/>
    <col min="5900" max="5900" width="1.7109375" customWidth="1"/>
    <col min="5901" max="5901" width="10.7109375" customWidth="1"/>
    <col min="5902" max="5902" width="1.7109375" customWidth="1"/>
    <col min="5903" max="5903" width="10.7109375" customWidth="1"/>
    <col min="5904" max="5904" width="1.7109375" customWidth="1"/>
    <col min="5905" max="5905" width="0" hidden="1" customWidth="1"/>
    <col min="5906" max="5906" width="8.7109375" customWidth="1"/>
    <col min="5907" max="5907" width="0" hidden="1" customWidth="1"/>
    <col min="6145" max="6146" width="3.28515625" customWidth="1"/>
    <col min="6147" max="6147" width="4.7109375" customWidth="1"/>
    <col min="6148" max="6148" width="4.28515625" customWidth="1"/>
    <col min="6149" max="6149" width="12.7109375" customWidth="1"/>
    <col min="6150" max="6150" width="7.7109375" customWidth="1"/>
    <col min="6151" max="6151" width="5.85546875" customWidth="1"/>
    <col min="6152" max="6152" width="5.28515625" customWidth="1"/>
    <col min="6153" max="6153" width="10.7109375" customWidth="1"/>
    <col min="6154" max="6154" width="1.7109375" customWidth="1"/>
    <col min="6155" max="6155" width="10.7109375" customWidth="1"/>
    <col min="6156" max="6156" width="1.7109375" customWidth="1"/>
    <col min="6157" max="6157" width="10.7109375" customWidth="1"/>
    <col min="6158" max="6158" width="1.7109375" customWidth="1"/>
    <col min="6159" max="6159" width="10.7109375" customWidth="1"/>
    <col min="6160" max="6160" width="1.7109375" customWidth="1"/>
    <col min="6161" max="6161" width="0" hidden="1" customWidth="1"/>
    <col min="6162" max="6162" width="8.7109375" customWidth="1"/>
    <col min="6163" max="6163" width="0" hidden="1" customWidth="1"/>
    <col min="6401" max="6402" width="3.28515625" customWidth="1"/>
    <col min="6403" max="6403" width="4.7109375" customWidth="1"/>
    <col min="6404" max="6404" width="4.28515625" customWidth="1"/>
    <col min="6405" max="6405" width="12.7109375" customWidth="1"/>
    <col min="6406" max="6406" width="7.7109375" customWidth="1"/>
    <col min="6407" max="6407" width="5.85546875" customWidth="1"/>
    <col min="6408" max="6408" width="5.28515625" customWidth="1"/>
    <col min="6409" max="6409" width="10.7109375" customWidth="1"/>
    <col min="6410" max="6410" width="1.7109375" customWidth="1"/>
    <col min="6411" max="6411" width="10.7109375" customWidth="1"/>
    <col min="6412" max="6412" width="1.7109375" customWidth="1"/>
    <col min="6413" max="6413" width="10.7109375" customWidth="1"/>
    <col min="6414" max="6414" width="1.7109375" customWidth="1"/>
    <col min="6415" max="6415" width="10.7109375" customWidth="1"/>
    <col min="6416" max="6416" width="1.7109375" customWidth="1"/>
    <col min="6417" max="6417" width="0" hidden="1" customWidth="1"/>
    <col min="6418" max="6418" width="8.7109375" customWidth="1"/>
    <col min="6419" max="6419" width="0" hidden="1" customWidth="1"/>
    <col min="6657" max="6658" width="3.28515625" customWidth="1"/>
    <col min="6659" max="6659" width="4.7109375" customWidth="1"/>
    <col min="6660" max="6660" width="4.28515625" customWidth="1"/>
    <col min="6661" max="6661" width="12.7109375" customWidth="1"/>
    <col min="6662" max="6662" width="7.7109375" customWidth="1"/>
    <col min="6663" max="6663" width="5.85546875" customWidth="1"/>
    <col min="6664" max="6664" width="5.28515625" customWidth="1"/>
    <col min="6665" max="6665" width="10.7109375" customWidth="1"/>
    <col min="6666" max="6666" width="1.7109375" customWidth="1"/>
    <col min="6667" max="6667" width="10.7109375" customWidth="1"/>
    <col min="6668" max="6668" width="1.7109375" customWidth="1"/>
    <col min="6669" max="6669" width="10.7109375" customWidth="1"/>
    <col min="6670" max="6670" width="1.7109375" customWidth="1"/>
    <col min="6671" max="6671" width="10.7109375" customWidth="1"/>
    <col min="6672" max="6672" width="1.7109375" customWidth="1"/>
    <col min="6673" max="6673" width="0" hidden="1" customWidth="1"/>
    <col min="6674" max="6674" width="8.7109375" customWidth="1"/>
    <col min="6675" max="6675" width="0" hidden="1" customWidth="1"/>
    <col min="6913" max="6914" width="3.28515625" customWidth="1"/>
    <col min="6915" max="6915" width="4.7109375" customWidth="1"/>
    <col min="6916" max="6916" width="4.28515625" customWidth="1"/>
    <col min="6917" max="6917" width="12.7109375" customWidth="1"/>
    <col min="6918" max="6918" width="7.7109375" customWidth="1"/>
    <col min="6919" max="6919" width="5.85546875" customWidth="1"/>
    <col min="6920" max="6920" width="5.28515625" customWidth="1"/>
    <col min="6921" max="6921" width="10.7109375" customWidth="1"/>
    <col min="6922" max="6922" width="1.7109375" customWidth="1"/>
    <col min="6923" max="6923" width="10.7109375" customWidth="1"/>
    <col min="6924" max="6924" width="1.7109375" customWidth="1"/>
    <col min="6925" max="6925" width="10.7109375" customWidth="1"/>
    <col min="6926" max="6926" width="1.7109375" customWidth="1"/>
    <col min="6927" max="6927" width="10.7109375" customWidth="1"/>
    <col min="6928" max="6928" width="1.7109375" customWidth="1"/>
    <col min="6929" max="6929" width="0" hidden="1" customWidth="1"/>
    <col min="6930" max="6930" width="8.7109375" customWidth="1"/>
    <col min="6931" max="6931" width="0" hidden="1" customWidth="1"/>
    <col min="7169" max="7170" width="3.28515625" customWidth="1"/>
    <col min="7171" max="7171" width="4.7109375" customWidth="1"/>
    <col min="7172" max="7172" width="4.28515625" customWidth="1"/>
    <col min="7173" max="7173" width="12.7109375" customWidth="1"/>
    <col min="7174" max="7174" width="7.7109375" customWidth="1"/>
    <col min="7175" max="7175" width="5.85546875" customWidth="1"/>
    <col min="7176" max="7176" width="5.28515625" customWidth="1"/>
    <col min="7177" max="7177" width="10.7109375" customWidth="1"/>
    <col min="7178" max="7178" width="1.7109375" customWidth="1"/>
    <col min="7179" max="7179" width="10.7109375" customWidth="1"/>
    <col min="7180" max="7180" width="1.7109375" customWidth="1"/>
    <col min="7181" max="7181" width="10.7109375" customWidth="1"/>
    <col min="7182" max="7182" width="1.7109375" customWidth="1"/>
    <col min="7183" max="7183" width="10.7109375" customWidth="1"/>
    <col min="7184" max="7184" width="1.7109375" customWidth="1"/>
    <col min="7185" max="7185" width="0" hidden="1" customWidth="1"/>
    <col min="7186" max="7186" width="8.7109375" customWidth="1"/>
    <col min="7187" max="7187" width="0" hidden="1" customWidth="1"/>
    <col min="7425" max="7426" width="3.28515625" customWidth="1"/>
    <col min="7427" max="7427" width="4.7109375" customWidth="1"/>
    <col min="7428" max="7428" width="4.28515625" customWidth="1"/>
    <col min="7429" max="7429" width="12.7109375" customWidth="1"/>
    <col min="7430" max="7430" width="7.7109375" customWidth="1"/>
    <col min="7431" max="7431" width="5.85546875" customWidth="1"/>
    <col min="7432" max="7432" width="5.28515625" customWidth="1"/>
    <col min="7433" max="7433" width="10.7109375" customWidth="1"/>
    <col min="7434" max="7434" width="1.7109375" customWidth="1"/>
    <col min="7435" max="7435" width="10.7109375" customWidth="1"/>
    <col min="7436" max="7436" width="1.7109375" customWidth="1"/>
    <col min="7437" max="7437" width="10.7109375" customWidth="1"/>
    <col min="7438" max="7438" width="1.7109375" customWidth="1"/>
    <col min="7439" max="7439" width="10.7109375" customWidth="1"/>
    <col min="7440" max="7440" width="1.7109375" customWidth="1"/>
    <col min="7441" max="7441" width="0" hidden="1" customWidth="1"/>
    <col min="7442" max="7442" width="8.7109375" customWidth="1"/>
    <col min="7443" max="7443" width="0" hidden="1" customWidth="1"/>
    <col min="7681" max="7682" width="3.28515625" customWidth="1"/>
    <col min="7683" max="7683" width="4.7109375" customWidth="1"/>
    <col min="7684" max="7684" width="4.28515625" customWidth="1"/>
    <col min="7685" max="7685" width="12.7109375" customWidth="1"/>
    <col min="7686" max="7686" width="7.7109375" customWidth="1"/>
    <col min="7687" max="7687" width="5.85546875" customWidth="1"/>
    <col min="7688" max="7688" width="5.28515625" customWidth="1"/>
    <col min="7689" max="7689" width="10.7109375" customWidth="1"/>
    <col min="7690" max="7690" width="1.7109375" customWidth="1"/>
    <col min="7691" max="7691" width="10.7109375" customWidth="1"/>
    <col min="7692" max="7692" width="1.7109375" customWidth="1"/>
    <col min="7693" max="7693" width="10.7109375" customWidth="1"/>
    <col min="7694" max="7694" width="1.7109375" customWidth="1"/>
    <col min="7695" max="7695" width="10.7109375" customWidth="1"/>
    <col min="7696" max="7696" width="1.7109375" customWidth="1"/>
    <col min="7697" max="7697" width="0" hidden="1" customWidth="1"/>
    <col min="7698" max="7698" width="8.7109375" customWidth="1"/>
    <col min="7699" max="7699" width="0" hidden="1" customWidth="1"/>
    <col min="7937" max="7938" width="3.28515625" customWidth="1"/>
    <col min="7939" max="7939" width="4.7109375" customWidth="1"/>
    <col min="7940" max="7940" width="4.28515625" customWidth="1"/>
    <col min="7941" max="7941" width="12.7109375" customWidth="1"/>
    <col min="7942" max="7942" width="7.7109375" customWidth="1"/>
    <col min="7943" max="7943" width="5.85546875" customWidth="1"/>
    <col min="7944" max="7944" width="5.28515625" customWidth="1"/>
    <col min="7945" max="7945" width="10.7109375" customWidth="1"/>
    <col min="7946" max="7946" width="1.7109375" customWidth="1"/>
    <col min="7947" max="7947" width="10.7109375" customWidth="1"/>
    <col min="7948" max="7948" width="1.7109375" customWidth="1"/>
    <col min="7949" max="7949" width="10.7109375" customWidth="1"/>
    <col min="7950" max="7950" width="1.7109375" customWidth="1"/>
    <col min="7951" max="7951" width="10.7109375" customWidth="1"/>
    <col min="7952" max="7952" width="1.7109375" customWidth="1"/>
    <col min="7953" max="7953" width="0" hidden="1" customWidth="1"/>
    <col min="7954" max="7954" width="8.7109375" customWidth="1"/>
    <col min="7955" max="7955" width="0" hidden="1" customWidth="1"/>
    <col min="8193" max="8194" width="3.28515625" customWidth="1"/>
    <col min="8195" max="8195" width="4.7109375" customWidth="1"/>
    <col min="8196" max="8196" width="4.28515625" customWidth="1"/>
    <col min="8197" max="8197" width="12.7109375" customWidth="1"/>
    <col min="8198" max="8198" width="7.7109375" customWidth="1"/>
    <col min="8199" max="8199" width="5.85546875" customWidth="1"/>
    <col min="8200" max="8200" width="5.28515625" customWidth="1"/>
    <col min="8201" max="8201" width="10.7109375" customWidth="1"/>
    <col min="8202" max="8202" width="1.7109375" customWidth="1"/>
    <col min="8203" max="8203" width="10.7109375" customWidth="1"/>
    <col min="8204" max="8204" width="1.7109375" customWidth="1"/>
    <col min="8205" max="8205" width="10.7109375" customWidth="1"/>
    <col min="8206" max="8206" width="1.7109375" customWidth="1"/>
    <col min="8207" max="8207" width="10.7109375" customWidth="1"/>
    <col min="8208" max="8208" width="1.7109375" customWidth="1"/>
    <col min="8209" max="8209" width="0" hidden="1" customWidth="1"/>
    <col min="8210" max="8210" width="8.7109375" customWidth="1"/>
    <col min="8211" max="8211" width="0" hidden="1" customWidth="1"/>
    <col min="8449" max="8450" width="3.28515625" customWidth="1"/>
    <col min="8451" max="8451" width="4.7109375" customWidth="1"/>
    <col min="8452" max="8452" width="4.28515625" customWidth="1"/>
    <col min="8453" max="8453" width="12.7109375" customWidth="1"/>
    <col min="8454" max="8454" width="7.7109375" customWidth="1"/>
    <col min="8455" max="8455" width="5.85546875" customWidth="1"/>
    <col min="8456" max="8456" width="5.28515625" customWidth="1"/>
    <col min="8457" max="8457" width="10.7109375" customWidth="1"/>
    <col min="8458" max="8458" width="1.7109375" customWidth="1"/>
    <col min="8459" max="8459" width="10.7109375" customWidth="1"/>
    <col min="8460" max="8460" width="1.7109375" customWidth="1"/>
    <col min="8461" max="8461" width="10.7109375" customWidth="1"/>
    <col min="8462" max="8462" width="1.7109375" customWidth="1"/>
    <col min="8463" max="8463" width="10.7109375" customWidth="1"/>
    <col min="8464" max="8464" width="1.7109375" customWidth="1"/>
    <col min="8465" max="8465" width="0" hidden="1" customWidth="1"/>
    <col min="8466" max="8466" width="8.7109375" customWidth="1"/>
    <col min="8467" max="8467" width="0" hidden="1" customWidth="1"/>
    <col min="8705" max="8706" width="3.28515625" customWidth="1"/>
    <col min="8707" max="8707" width="4.7109375" customWidth="1"/>
    <col min="8708" max="8708" width="4.28515625" customWidth="1"/>
    <col min="8709" max="8709" width="12.7109375" customWidth="1"/>
    <col min="8710" max="8710" width="7.7109375" customWidth="1"/>
    <col min="8711" max="8711" width="5.85546875" customWidth="1"/>
    <col min="8712" max="8712" width="5.28515625" customWidth="1"/>
    <col min="8713" max="8713" width="10.7109375" customWidth="1"/>
    <col min="8714" max="8714" width="1.7109375" customWidth="1"/>
    <col min="8715" max="8715" width="10.7109375" customWidth="1"/>
    <col min="8716" max="8716" width="1.7109375" customWidth="1"/>
    <col min="8717" max="8717" width="10.7109375" customWidth="1"/>
    <col min="8718" max="8718" width="1.7109375" customWidth="1"/>
    <col min="8719" max="8719" width="10.7109375" customWidth="1"/>
    <col min="8720" max="8720" width="1.7109375" customWidth="1"/>
    <col min="8721" max="8721" width="0" hidden="1" customWidth="1"/>
    <col min="8722" max="8722" width="8.7109375" customWidth="1"/>
    <col min="8723" max="8723" width="0" hidden="1" customWidth="1"/>
    <col min="8961" max="8962" width="3.28515625" customWidth="1"/>
    <col min="8963" max="8963" width="4.7109375" customWidth="1"/>
    <col min="8964" max="8964" width="4.28515625" customWidth="1"/>
    <col min="8965" max="8965" width="12.7109375" customWidth="1"/>
    <col min="8966" max="8966" width="7.7109375" customWidth="1"/>
    <col min="8967" max="8967" width="5.85546875" customWidth="1"/>
    <col min="8968" max="8968" width="5.28515625" customWidth="1"/>
    <col min="8969" max="8969" width="10.7109375" customWidth="1"/>
    <col min="8970" max="8970" width="1.7109375" customWidth="1"/>
    <col min="8971" max="8971" width="10.7109375" customWidth="1"/>
    <col min="8972" max="8972" width="1.7109375" customWidth="1"/>
    <col min="8973" max="8973" width="10.7109375" customWidth="1"/>
    <col min="8974" max="8974" width="1.7109375" customWidth="1"/>
    <col min="8975" max="8975" width="10.7109375" customWidth="1"/>
    <col min="8976" max="8976" width="1.7109375" customWidth="1"/>
    <col min="8977" max="8977" width="0" hidden="1" customWidth="1"/>
    <col min="8978" max="8978" width="8.7109375" customWidth="1"/>
    <col min="8979" max="8979" width="0" hidden="1" customWidth="1"/>
    <col min="9217" max="9218" width="3.28515625" customWidth="1"/>
    <col min="9219" max="9219" width="4.7109375" customWidth="1"/>
    <col min="9220" max="9220" width="4.28515625" customWidth="1"/>
    <col min="9221" max="9221" width="12.7109375" customWidth="1"/>
    <col min="9222" max="9222" width="7.7109375" customWidth="1"/>
    <col min="9223" max="9223" width="5.85546875" customWidth="1"/>
    <col min="9224" max="9224" width="5.28515625" customWidth="1"/>
    <col min="9225" max="9225" width="10.7109375" customWidth="1"/>
    <col min="9226" max="9226" width="1.7109375" customWidth="1"/>
    <col min="9227" max="9227" width="10.7109375" customWidth="1"/>
    <col min="9228" max="9228" width="1.7109375" customWidth="1"/>
    <col min="9229" max="9229" width="10.7109375" customWidth="1"/>
    <col min="9230" max="9230" width="1.7109375" customWidth="1"/>
    <col min="9231" max="9231" width="10.7109375" customWidth="1"/>
    <col min="9232" max="9232" width="1.7109375" customWidth="1"/>
    <col min="9233" max="9233" width="0" hidden="1" customWidth="1"/>
    <col min="9234" max="9234" width="8.7109375" customWidth="1"/>
    <col min="9235" max="9235" width="0" hidden="1" customWidth="1"/>
    <col min="9473" max="9474" width="3.28515625" customWidth="1"/>
    <col min="9475" max="9475" width="4.7109375" customWidth="1"/>
    <col min="9476" max="9476" width="4.28515625" customWidth="1"/>
    <col min="9477" max="9477" width="12.7109375" customWidth="1"/>
    <col min="9478" max="9478" width="7.7109375" customWidth="1"/>
    <col min="9479" max="9479" width="5.85546875" customWidth="1"/>
    <col min="9480" max="9480" width="5.28515625" customWidth="1"/>
    <col min="9481" max="9481" width="10.7109375" customWidth="1"/>
    <col min="9482" max="9482" width="1.7109375" customWidth="1"/>
    <col min="9483" max="9483" width="10.7109375" customWidth="1"/>
    <col min="9484" max="9484" width="1.7109375" customWidth="1"/>
    <col min="9485" max="9485" width="10.7109375" customWidth="1"/>
    <col min="9486" max="9486" width="1.7109375" customWidth="1"/>
    <col min="9487" max="9487" width="10.7109375" customWidth="1"/>
    <col min="9488" max="9488" width="1.7109375" customWidth="1"/>
    <col min="9489" max="9489" width="0" hidden="1" customWidth="1"/>
    <col min="9490" max="9490" width="8.7109375" customWidth="1"/>
    <col min="9491" max="9491" width="0" hidden="1" customWidth="1"/>
    <col min="9729" max="9730" width="3.28515625" customWidth="1"/>
    <col min="9731" max="9731" width="4.7109375" customWidth="1"/>
    <col min="9732" max="9732" width="4.28515625" customWidth="1"/>
    <col min="9733" max="9733" width="12.7109375" customWidth="1"/>
    <col min="9734" max="9734" width="7.7109375" customWidth="1"/>
    <col min="9735" max="9735" width="5.85546875" customWidth="1"/>
    <col min="9736" max="9736" width="5.28515625" customWidth="1"/>
    <col min="9737" max="9737" width="10.7109375" customWidth="1"/>
    <col min="9738" max="9738" width="1.7109375" customWidth="1"/>
    <col min="9739" max="9739" width="10.7109375" customWidth="1"/>
    <col min="9740" max="9740" width="1.7109375" customWidth="1"/>
    <col min="9741" max="9741" width="10.7109375" customWidth="1"/>
    <col min="9742" max="9742" width="1.7109375" customWidth="1"/>
    <col min="9743" max="9743" width="10.7109375" customWidth="1"/>
    <col min="9744" max="9744" width="1.7109375" customWidth="1"/>
    <col min="9745" max="9745" width="0" hidden="1" customWidth="1"/>
    <col min="9746" max="9746" width="8.7109375" customWidth="1"/>
    <col min="9747" max="9747" width="0" hidden="1" customWidth="1"/>
    <col min="9985" max="9986" width="3.28515625" customWidth="1"/>
    <col min="9987" max="9987" width="4.7109375" customWidth="1"/>
    <col min="9988" max="9988" width="4.28515625" customWidth="1"/>
    <col min="9989" max="9989" width="12.7109375" customWidth="1"/>
    <col min="9990" max="9990" width="7.7109375" customWidth="1"/>
    <col min="9991" max="9991" width="5.85546875" customWidth="1"/>
    <col min="9992" max="9992" width="5.28515625" customWidth="1"/>
    <col min="9993" max="9993" width="10.7109375" customWidth="1"/>
    <col min="9994" max="9994" width="1.7109375" customWidth="1"/>
    <col min="9995" max="9995" width="10.7109375" customWidth="1"/>
    <col min="9996" max="9996" width="1.7109375" customWidth="1"/>
    <col min="9997" max="9997" width="10.7109375" customWidth="1"/>
    <col min="9998" max="9998" width="1.7109375" customWidth="1"/>
    <col min="9999" max="9999" width="10.7109375" customWidth="1"/>
    <col min="10000" max="10000" width="1.7109375" customWidth="1"/>
    <col min="10001" max="10001" width="0" hidden="1" customWidth="1"/>
    <col min="10002" max="10002" width="8.7109375" customWidth="1"/>
    <col min="10003" max="10003" width="0" hidden="1" customWidth="1"/>
    <col min="10241" max="10242" width="3.28515625" customWidth="1"/>
    <col min="10243" max="10243" width="4.7109375" customWidth="1"/>
    <col min="10244" max="10244" width="4.28515625" customWidth="1"/>
    <col min="10245" max="10245" width="12.7109375" customWidth="1"/>
    <col min="10246" max="10246" width="7.7109375" customWidth="1"/>
    <col min="10247" max="10247" width="5.85546875" customWidth="1"/>
    <col min="10248" max="10248" width="5.28515625" customWidth="1"/>
    <col min="10249" max="10249" width="10.7109375" customWidth="1"/>
    <col min="10250" max="10250" width="1.7109375" customWidth="1"/>
    <col min="10251" max="10251" width="10.7109375" customWidth="1"/>
    <col min="10252" max="10252" width="1.7109375" customWidth="1"/>
    <col min="10253" max="10253" width="10.7109375" customWidth="1"/>
    <col min="10254" max="10254" width="1.7109375" customWidth="1"/>
    <col min="10255" max="10255" width="10.7109375" customWidth="1"/>
    <col min="10256" max="10256" width="1.7109375" customWidth="1"/>
    <col min="10257" max="10257" width="0" hidden="1" customWidth="1"/>
    <col min="10258" max="10258" width="8.7109375" customWidth="1"/>
    <col min="10259" max="10259" width="0" hidden="1" customWidth="1"/>
    <col min="10497" max="10498" width="3.28515625" customWidth="1"/>
    <col min="10499" max="10499" width="4.7109375" customWidth="1"/>
    <col min="10500" max="10500" width="4.28515625" customWidth="1"/>
    <col min="10501" max="10501" width="12.7109375" customWidth="1"/>
    <col min="10502" max="10502" width="7.7109375" customWidth="1"/>
    <col min="10503" max="10503" width="5.85546875" customWidth="1"/>
    <col min="10504" max="10504" width="5.28515625" customWidth="1"/>
    <col min="10505" max="10505" width="10.7109375" customWidth="1"/>
    <col min="10506" max="10506" width="1.7109375" customWidth="1"/>
    <col min="10507" max="10507" width="10.7109375" customWidth="1"/>
    <col min="10508" max="10508" width="1.7109375" customWidth="1"/>
    <col min="10509" max="10509" width="10.7109375" customWidth="1"/>
    <col min="10510" max="10510" width="1.7109375" customWidth="1"/>
    <col min="10511" max="10511" width="10.7109375" customWidth="1"/>
    <col min="10512" max="10512" width="1.7109375" customWidth="1"/>
    <col min="10513" max="10513" width="0" hidden="1" customWidth="1"/>
    <col min="10514" max="10514" width="8.7109375" customWidth="1"/>
    <col min="10515" max="10515" width="0" hidden="1" customWidth="1"/>
    <col min="10753" max="10754" width="3.28515625" customWidth="1"/>
    <col min="10755" max="10755" width="4.7109375" customWidth="1"/>
    <col min="10756" max="10756" width="4.28515625" customWidth="1"/>
    <col min="10757" max="10757" width="12.7109375" customWidth="1"/>
    <col min="10758" max="10758" width="7.7109375" customWidth="1"/>
    <col min="10759" max="10759" width="5.85546875" customWidth="1"/>
    <col min="10760" max="10760" width="5.28515625" customWidth="1"/>
    <col min="10761" max="10761" width="10.7109375" customWidth="1"/>
    <col min="10762" max="10762" width="1.7109375" customWidth="1"/>
    <col min="10763" max="10763" width="10.7109375" customWidth="1"/>
    <col min="10764" max="10764" width="1.7109375" customWidth="1"/>
    <col min="10765" max="10765" width="10.7109375" customWidth="1"/>
    <col min="10766" max="10766" width="1.7109375" customWidth="1"/>
    <col min="10767" max="10767" width="10.7109375" customWidth="1"/>
    <col min="10768" max="10768" width="1.7109375" customWidth="1"/>
    <col min="10769" max="10769" width="0" hidden="1" customWidth="1"/>
    <col min="10770" max="10770" width="8.7109375" customWidth="1"/>
    <col min="10771" max="10771" width="0" hidden="1" customWidth="1"/>
    <col min="11009" max="11010" width="3.28515625" customWidth="1"/>
    <col min="11011" max="11011" width="4.7109375" customWidth="1"/>
    <col min="11012" max="11012" width="4.28515625" customWidth="1"/>
    <col min="11013" max="11013" width="12.7109375" customWidth="1"/>
    <col min="11014" max="11014" width="7.7109375" customWidth="1"/>
    <col min="11015" max="11015" width="5.85546875" customWidth="1"/>
    <col min="11016" max="11016" width="5.28515625" customWidth="1"/>
    <col min="11017" max="11017" width="10.7109375" customWidth="1"/>
    <col min="11018" max="11018" width="1.7109375" customWidth="1"/>
    <col min="11019" max="11019" width="10.7109375" customWidth="1"/>
    <col min="11020" max="11020" width="1.7109375" customWidth="1"/>
    <col min="11021" max="11021" width="10.7109375" customWidth="1"/>
    <col min="11022" max="11022" width="1.7109375" customWidth="1"/>
    <col min="11023" max="11023" width="10.7109375" customWidth="1"/>
    <col min="11024" max="11024" width="1.7109375" customWidth="1"/>
    <col min="11025" max="11025" width="0" hidden="1" customWidth="1"/>
    <col min="11026" max="11026" width="8.7109375" customWidth="1"/>
    <col min="11027" max="11027" width="0" hidden="1" customWidth="1"/>
    <col min="11265" max="11266" width="3.28515625" customWidth="1"/>
    <col min="11267" max="11267" width="4.7109375" customWidth="1"/>
    <col min="11268" max="11268" width="4.28515625" customWidth="1"/>
    <col min="11269" max="11269" width="12.7109375" customWidth="1"/>
    <col min="11270" max="11270" width="7.7109375" customWidth="1"/>
    <col min="11271" max="11271" width="5.85546875" customWidth="1"/>
    <col min="11272" max="11272" width="5.28515625" customWidth="1"/>
    <col min="11273" max="11273" width="10.7109375" customWidth="1"/>
    <col min="11274" max="11274" width="1.7109375" customWidth="1"/>
    <col min="11275" max="11275" width="10.7109375" customWidth="1"/>
    <col min="11276" max="11276" width="1.7109375" customWidth="1"/>
    <col min="11277" max="11277" width="10.7109375" customWidth="1"/>
    <col min="11278" max="11278" width="1.7109375" customWidth="1"/>
    <col min="11279" max="11279" width="10.7109375" customWidth="1"/>
    <col min="11280" max="11280" width="1.7109375" customWidth="1"/>
    <col min="11281" max="11281" width="0" hidden="1" customWidth="1"/>
    <col min="11282" max="11282" width="8.7109375" customWidth="1"/>
    <col min="11283" max="11283" width="0" hidden="1" customWidth="1"/>
    <col min="11521" max="11522" width="3.28515625" customWidth="1"/>
    <col min="11523" max="11523" width="4.7109375" customWidth="1"/>
    <col min="11524" max="11524" width="4.28515625" customWidth="1"/>
    <col min="11525" max="11525" width="12.7109375" customWidth="1"/>
    <col min="11526" max="11526" width="7.7109375" customWidth="1"/>
    <col min="11527" max="11527" width="5.85546875" customWidth="1"/>
    <col min="11528" max="11528" width="5.28515625" customWidth="1"/>
    <col min="11529" max="11529" width="10.7109375" customWidth="1"/>
    <col min="11530" max="11530" width="1.7109375" customWidth="1"/>
    <col min="11531" max="11531" width="10.7109375" customWidth="1"/>
    <col min="11532" max="11532" width="1.7109375" customWidth="1"/>
    <col min="11533" max="11533" width="10.7109375" customWidth="1"/>
    <col min="11534" max="11534" width="1.7109375" customWidth="1"/>
    <col min="11535" max="11535" width="10.7109375" customWidth="1"/>
    <col min="11536" max="11536" width="1.7109375" customWidth="1"/>
    <col min="11537" max="11537" width="0" hidden="1" customWidth="1"/>
    <col min="11538" max="11538" width="8.7109375" customWidth="1"/>
    <col min="11539" max="11539" width="0" hidden="1" customWidth="1"/>
    <col min="11777" max="11778" width="3.28515625" customWidth="1"/>
    <col min="11779" max="11779" width="4.7109375" customWidth="1"/>
    <col min="11780" max="11780" width="4.28515625" customWidth="1"/>
    <col min="11781" max="11781" width="12.7109375" customWidth="1"/>
    <col min="11782" max="11782" width="7.7109375" customWidth="1"/>
    <col min="11783" max="11783" width="5.85546875" customWidth="1"/>
    <col min="11784" max="11784" width="5.28515625" customWidth="1"/>
    <col min="11785" max="11785" width="10.7109375" customWidth="1"/>
    <col min="11786" max="11786" width="1.7109375" customWidth="1"/>
    <col min="11787" max="11787" width="10.7109375" customWidth="1"/>
    <col min="11788" max="11788" width="1.7109375" customWidth="1"/>
    <col min="11789" max="11789" width="10.7109375" customWidth="1"/>
    <col min="11790" max="11790" width="1.7109375" customWidth="1"/>
    <col min="11791" max="11791" width="10.7109375" customWidth="1"/>
    <col min="11792" max="11792" width="1.7109375" customWidth="1"/>
    <col min="11793" max="11793" width="0" hidden="1" customWidth="1"/>
    <col min="11794" max="11794" width="8.7109375" customWidth="1"/>
    <col min="11795" max="11795" width="0" hidden="1" customWidth="1"/>
    <col min="12033" max="12034" width="3.28515625" customWidth="1"/>
    <col min="12035" max="12035" width="4.7109375" customWidth="1"/>
    <col min="12036" max="12036" width="4.28515625" customWidth="1"/>
    <col min="12037" max="12037" width="12.7109375" customWidth="1"/>
    <col min="12038" max="12038" width="7.7109375" customWidth="1"/>
    <col min="12039" max="12039" width="5.85546875" customWidth="1"/>
    <col min="12040" max="12040" width="5.28515625" customWidth="1"/>
    <col min="12041" max="12041" width="10.7109375" customWidth="1"/>
    <col min="12042" max="12042" width="1.7109375" customWidth="1"/>
    <col min="12043" max="12043" width="10.7109375" customWidth="1"/>
    <col min="12044" max="12044" width="1.7109375" customWidth="1"/>
    <col min="12045" max="12045" width="10.7109375" customWidth="1"/>
    <col min="12046" max="12046" width="1.7109375" customWidth="1"/>
    <col min="12047" max="12047" width="10.7109375" customWidth="1"/>
    <col min="12048" max="12048" width="1.7109375" customWidth="1"/>
    <col min="12049" max="12049" width="0" hidden="1" customWidth="1"/>
    <col min="12050" max="12050" width="8.7109375" customWidth="1"/>
    <col min="12051" max="12051" width="0" hidden="1" customWidth="1"/>
    <col min="12289" max="12290" width="3.28515625" customWidth="1"/>
    <col min="12291" max="12291" width="4.7109375" customWidth="1"/>
    <col min="12292" max="12292" width="4.28515625" customWidth="1"/>
    <col min="12293" max="12293" width="12.7109375" customWidth="1"/>
    <col min="12294" max="12294" width="7.7109375" customWidth="1"/>
    <col min="12295" max="12295" width="5.85546875" customWidth="1"/>
    <col min="12296" max="12296" width="5.28515625" customWidth="1"/>
    <col min="12297" max="12297" width="10.7109375" customWidth="1"/>
    <col min="12298" max="12298" width="1.7109375" customWidth="1"/>
    <col min="12299" max="12299" width="10.7109375" customWidth="1"/>
    <col min="12300" max="12300" width="1.7109375" customWidth="1"/>
    <col min="12301" max="12301" width="10.7109375" customWidth="1"/>
    <col min="12302" max="12302" width="1.7109375" customWidth="1"/>
    <col min="12303" max="12303" width="10.7109375" customWidth="1"/>
    <col min="12304" max="12304" width="1.7109375" customWidth="1"/>
    <col min="12305" max="12305" width="0" hidden="1" customWidth="1"/>
    <col min="12306" max="12306" width="8.7109375" customWidth="1"/>
    <col min="12307" max="12307" width="0" hidden="1" customWidth="1"/>
    <col min="12545" max="12546" width="3.28515625" customWidth="1"/>
    <col min="12547" max="12547" width="4.7109375" customWidth="1"/>
    <col min="12548" max="12548" width="4.28515625" customWidth="1"/>
    <col min="12549" max="12549" width="12.7109375" customWidth="1"/>
    <col min="12550" max="12550" width="7.7109375" customWidth="1"/>
    <col min="12551" max="12551" width="5.85546875" customWidth="1"/>
    <col min="12552" max="12552" width="5.28515625" customWidth="1"/>
    <col min="12553" max="12553" width="10.7109375" customWidth="1"/>
    <col min="12554" max="12554" width="1.7109375" customWidth="1"/>
    <col min="12555" max="12555" width="10.7109375" customWidth="1"/>
    <col min="12556" max="12556" width="1.7109375" customWidth="1"/>
    <col min="12557" max="12557" width="10.7109375" customWidth="1"/>
    <col min="12558" max="12558" width="1.7109375" customWidth="1"/>
    <col min="12559" max="12559" width="10.7109375" customWidth="1"/>
    <col min="12560" max="12560" width="1.7109375" customWidth="1"/>
    <col min="12561" max="12561" width="0" hidden="1" customWidth="1"/>
    <col min="12562" max="12562" width="8.7109375" customWidth="1"/>
    <col min="12563" max="12563" width="0" hidden="1" customWidth="1"/>
    <col min="12801" max="12802" width="3.28515625" customWidth="1"/>
    <col min="12803" max="12803" width="4.7109375" customWidth="1"/>
    <col min="12804" max="12804" width="4.28515625" customWidth="1"/>
    <col min="12805" max="12805" width="12.7109375" customWidth="1"/>
    <col min="12806" max="12806" width="7.7109375" customWidth="1"/>
    <col min="12807" max="12807" width="5.85546875" customWidth="1"/>
    <col min="12808" max="12808" width="5.28515625" customWidth="1"/>
    <col min="12809" max="12809" width="10.7109375" customWidth="1"/>
    <col min="12810" max="12810" width="1.7109375" customWidth="1"/>
    <col min="12811" max="12811" width="10.7109375" customWidth="1"/>
    <col min="12812" max="12812" width="1.7109375" customWidth="1"/>
    <col min="12813" max="12813" width="10.7109375" customWidth="1"/>
    <col min="12814" max="12814" width="1.7109375" customWidth="1"/>
    <col min="12815" max="12815" width="10.7109375" customWidth="1"/>
    <col min="12816" max="12816" width="1.7109375" customWidth="1"/>
    <col min="12817" max="12817" width="0" hidden="1" customWidth="1"/>
    <col min="12818" max="12818" width="8.7109375" customWidth="1"/>
    <col min="12819" max="12819" width="0" hidden="1" customWidth="1"/>
    <col min="13057" max="13058" width="3.28515625" customWidth="1"/>
    <col min="13059" max="13059" width="4.7109375" customWidth="1"/>
    <col min="13060" max="13060" width="4.28515625" customWidth="1"/>
    <col min="13061" max="13061" width="12.7109375" customWidth="1"/>
    <col min="13062" max="13062" width="7.7109375" customWidth="1"/>
    <col min="13063" max="13063" width="5.85546875" customWidth="1"/>
    <col min="13064" max="13064" width="5.28515625" customWidth="1"/>
    <col min="13065" max="13065" width="10.7109375" customWidth="1"/>
    <col min="13066" max="13066" width="1.7109375" customWidth="1"/>
    <col min="13067" max="13067" width="10.7109375" customWidth="1"/>
    <col min="13068" max="13068" width="1.7109375" customWidth="1"/>
    <col min="13069" max="13069" width="10.7109375" customWidth="1"/>
    <col min="13070" max="13070" width="1.7109375" customWidth="1"/>
    <col min="13071" max="13071" width="10.7109375" customWidth="1"/>
    <col min="13072" max="13072" width="1.7109375" customWidth="1"/>
    <col min="13073" max="13073" width="0" hidden="1" customWidth="1"/>
    <col min="13074" max="13074" width="8.7109375" customWidth="1"/>
    <col min="13075" max="13075" width="0" hidden="1" customWidth="1"/>
    <col min="13313" max="13314" width="3.28515625" customWidth="1"/>
    <col min="13315" max="13315" width="4.7109375" customWidth="1"/>
    <col min="13316" max="13316" width="4.28515625" customWidth="1"/>
    <col min="13317" max="13317" width="12.7109375" customWidth="1"/>
    <col min="13318" max="13318" width="7.7109375" customWidth="1"/>
    <col min="13319" max="13319" width="5.85546875" customWidth="1"/>
    <col min="13320" max="13320" width="5.28515625" customWidth="1"/>
    <col min="13321" max="13321" width="10.7109375" customWidth="1"/>
    <col min="13322" max="13322" width="1.7109375" customWidth="1"/>
    <col min="13323" max="13323" width="10.7109375" customWidth="1"/>
    <col min="13324" max="13324" width="1.7109375" customWidth="1"/>
    <col min="13325" max="13325" width="10.7109375" customWidth="1"/>
    <col min="13326" max="13326" width="1.7109375" customWidth="1"/>
    <col min="13327" max="13327" width="10.7109375" customWidth="1"/>
    <col min="13328" max="13328" width="1.7109375" customWidth="1"/>
    <col min="13329" max="13329" width="0" hidden="1" customWidth="1"/>
    <col min="13330" max="13330" width="8.7109375" customWidth="1"/>
    <col min="13331" max="13331" width="0" hidden="1" customWidth="1"/>
    <col min="13569" max="13570" width="3.28515625" customWidth="1"/>
    <col min="13571" max="13571" width="4.7109375" customWidth="1"/>
    <col min="13572" max="13572" width="4.28515625" customWidth="1"/>
    <col min="13573" max="13573" width="12.7109375" customWidth="1"/>
    <col min="13574" max="13574" width="7.7109375" customWidth="1"/>
    <col min="13575" max="13575" width="5.85546875" customWidth="1"/>
    <col min="13576" max="13576" width="5.28515625" customWidth="1"/>
    <col min="13577" max="13577" width="10.7109375" customWidth="1"/>
    <col min="13578" max="13578" width="1.7109375" customWidth="1"/>
    <col min="13579" max="13579" width="10.7109375" customWidth="1"/>
    <col min="13580" max="13580" width="1.7109375" customWidth="1"/>
    <col min="13581" max="13581" width="10.7109375" customWidth="1"/>
    <col min="13582" max="13582" width="1.7109375" customWidth="1"/>
    <col min="13583" max="13583" width="10.7109375" customWidth="1"/>
    <col min="13584" max="13584" width="1.7109375" customWidth="1"/>
    <col min="13585" max="13585" width="0" hidden="1" customWidth="1"/>
    <col min="13586" max="13586" width="8.7109375" customWidth="1"/>
    <col min="13587" max="13587" width="0" hidden="1" customWidth="1"/>
    <col min="13825" max="13826" width="3.28515625" customWidth="1"/>
    <col min="13827" max="13827" width="4.7109375" customWidth="1"/>
    <col min="13828" max="13828" width="4.28515625" customWidth="1"/>
    <col min="13829" max="13829" width="12.7109375" customWidth="1"/>
    <col min="13830" max="13830" width="7.7109375" customWidth="1"/>
    <col min="13831" max="13831" width="5.85546875" customWidth="1"/>
    <col min="13832" max="13832" width="5.28515625" customWidth="1"/>
    <col min="13833" max="13833" width="10.7109375" customWidth="1"/>
    <col min="13834" max="13834" width="1.7109375" customWidth="1"/>
    <col min="13835" max="13835" width="10.7109375" customWidth="1"/>
    <col min="13836" max="13836" width="1.7109375" customWidth="1"/>
    <col min="13837" max="13837" width="10.7109375" customWidth="1"/>
    <col min="13838" max="13838" width="1.7109375" customWidth="1"/>
    <col min="13839" max="13839" width="10.7109375" customWidth="1"/>
    <col min="13840" max="13840" width="1.7109375" customWidth="1"/>
    <col min="13841" max="13841" width="0" hidden="1" customWidth="1"/>
    <col min="13842" max="13842" width="8.7109375" customWidth="1"/>
    <col min="13843" max="13843" width="0" hidden="1" customWidth="1"/>
    <col min="14081" max="14082" width="3.28515625" customWidth="1"/>
    <col min="14083" max="14083" width="4.7109375" customWidth="1"/>
    <col min="14084" max="14084" width="4.28515625" customWidth="1"/>
    <col min="14085" max="14085" width="12.7109375" customWidth="1"/>
    <col min="14086" max="14086" width="7.7109375" customWidth="1"/>
    <col min="14087" max="14087" width="5.85546875" customWidth="1"/>
    <col min="14088" max="14088" width="5.28515625" customWidth="1"/>
    <col min="14089" max="14089" width="10.7109375" customWidth="1"/>
    <col min="14090" max="14090" width="1.7109375" customWidth="1"/>
    <col min="14091" max="14091" width="10.7109375" customWidth="1"/>
    <col min="14092" max="14092" width="1.7109375" customWidth="1"/>
    <col min="14093" max="14093" width="10.7109375" customWidth="1"/>
    <col min="14094" max="14094" width="1.7109375" customWidth="1"/>
    <col min="14095" max="14095" width="10.7109375" customWidth="1"/>
    <col min="14096" max="14096" width="1.7109375" customWidth="1"/>
    <col min="14097" max="14097" width="0" hidden="1" customWidth="1"/>
    <col min="14098" max="14098" width="8.7109375" customWidth="1"/>
    <col min="14099" max="14099" width="0" hidden="1" customWidth="1"/>
    <col min="14337" max="14338" width="3.28515625" customWidth="1"/>
    <col min="14339" max="14339" width="4.7109375" customWidth="1"/>
    <col min="14340" max="14340" width="4.28515625" customWidth="1"/>
    <col min="14341" max="14341" width="12.7109375" customWidth="1"/>
    <col min="14342" max="14342" width="7.7109375" customWidth="1"/>
    <col min="14343" max="14343" width="5.85546875" customWidth="1"/>
    <col min="14344" max="14344" width="5.28515625" customWidth="1"/>
    <col min="14345" max="14345" width="10.7109375" customWidth="1"/>
    <col min="14346" max="14346" width="1.7109375" customWidth="1"/>
    <col min="14347" max="14347" width="10.7109375" customWidth="1"/>
    <col min="14348" max="14348" width="1.7109375" customWidth="1"/>
    <col min="14349" max="14349" width="10.7109375" customWidth="1"/>
    <col min="14350" max="14350" width="1.7109375" customWidth="1"/>
    <col min="14351" max="14351" width="10.7109375" customWidth="1"/>
    <col min="14352" max="14352" width="1.7109375" customWidth="1"/>
    <col min="14353" max="14353" width="0" hidden="1" customWidth="1"/>
    <col min="14354" max="14354" width="8.7109375" customWidth="1"/>
    <col min="14355" max="14355" width="0" hidden="1" customWidth="1"/>
    <col min="14593" max="14594" width="3.28515625" customWidth="1"/>
    <col min="14595" max="14595" width="4.7109375" customWidth="1"/>
    <col min="14596" max="14596" width="4.28515625" customWidth="1"/>
    <col min="14597" max="14597" width="12.7109375" customWidth="1"/>
    <col min="14598" max="14598" width="7.7109375" customWidth="1"/>
    <col min="14599" max="14599" width="5.85546875" customWidth="1"/>
    <col min="14600" max="14600" width="5.28515625" customWidth="1"/>
    <col min="14601" max="14601" width="10.7109375" customWidth="1"/>
    <col min="14602" max="14602" width="1.7109375" customWidth="1"/>
    <col min="14603" max="14603" width="10.7109375" customWidth="1"/>
    <col min="14604" max="14604" width="1.7109375" customWidth="1"/>
    <col min="14605" max="14605" width="10.7109375" customWidth="1"/>
    <col min="14606" max="14606" width="1.7109375" customWidth="1"/>
    <col min="14607" max="14607" width="10.7109375" customWidth="1"/>
    <col min="14608" max="14608" width="1.7109375" customWidth="1"/>
    <col min="14609" max="14609" width="0" hidden="1" customWidth="1"/>
    <col min="14610" max="14610" width="8.7109375" customWidth="1"/>
    <col min="14611" max="14611" width="0" hidden="1" customWidth="1"/>
    <col min="14849" max="14850" width="3.28515625" customWidth="1"/>
    <col min="14851" max="14851" width="4.7109375" customWidth="1"/>
    <col min="14852" max="14852" width="4.28515625" customWidth="1"/>
    <col min="14853" max="14853" width="12.7109375" customWidth="1"/>
    <col min="14854" max="14854" width="7.7109375" customWidth="1"/>
    <col min="14855" max="14855" width="5.85546875" customWidth="1"/>
    <col min="14856" max="14856" width="5.28515625" customWidth="1"/>
    <col min="14857" max="14857" width="10.7109375" customWidth="1"/>
    <col min="14858" max="14858" width="1.7109375" customWidth="1"/>
    <col min="14859" max="14859" width="10.7109375" customWidth="1"/>
    <col min="14860" max="14860" width="1.7109375" customWidth="1"/>
    <col min="14861" max="14861" width="10.7109375" customWidth="1"/>
    <col min="14862" max="14862" width="1.7109375" customWidth="1"/>
    <col min="14863" max="14863" width="10.7109375" customWidth="1"/>
    <col min="14864" max="14864" width="1.7109375" customWidth="1"/>
    <col min="14865" max="14865" width="0" hidden="1" customWidth="1"/>
    <col min="14866" max="14866" width="8.7109375" customWidth="1"/>
    <col min="14867" max="14867" width="0" hidden="1" customWidth="1"/>
    <col min="15105" max="15106" width="3.28515625" customWidth="1"/>
    <col min="15107" max="15107" width="4.7109375" customWidth="1"/>
    <col min="15108" max="15108" width="4.28515625" customWidth="1"/>
    <col min="15109" max="15109" width="12.7109375" customWidth="1"/>
    <col min="15110" max="15110" width="7.7109375" customWidth="1"/>
    <col min="15111" max="15111" width="5.85546875" customWidth="1"/>
    <col min="15112" max="15112" width="5.28515625" customWidth="1"/>
    <col min="15113" max="15113" width="10.7109375" customWidth="1"/>
    <col min="15114" max="15114" width="1.7109375" customWidth="1"/>
    <col min="15115" max="15115" width="10.7109375" customWidth="1"/>
    <col min="15116" max="15116" width="1.7109375" customWidth="1"/>
    <col min="15117" max="15117" width="10.7109375" customWidth="1"/>
    <col min="15118" max="15118" width="1.7109375" customWidth="1"/>
    <col min="15119" max="15119" width="10.7109375" customWidth="1"/>
    <col min="15120" max="15120" width="1.7109375" customWidth="1"/>
    <col min="15121" max="15121" width="0" hidden="1" customWidth="1"/>
    <col min="15122" max="15122" width="8.7109375" customWidth="1"/>
    <col min="15123" max="15123" width="0" hidden="1" customWidth="1"/>
    <col min="15361" max="15362" width="3.28515625" customWidth="1"/>
    <col min="15363" max="15363" width="4.7109375" customWidth="1"/>
    <col min="15364" max="15364" width="4.28515625" customWidth="1"/>
    <col min="15365" max="15365" width="12.7109375" customWidth="1"/>
    <col min="15366" max="15366" width="7.7109375" customWidth="1"/>
    <col min="15367" max="15367" width="5.85546875" customWidth="1"/>
    <col min="15368" max="15368" width="5.28515625" customWidth="1"/>
    <col min="15369" max="15369" width="10.7109375" customWidth="1"/>
    <col min="15370" max="15370" width="1.7109375" customWidth="1"/>
    <col min="15371" max="15371" width="10.7109375" customWidth="1"/>
    <col min="15372" max="15372" width="1.7109375" customWidth="1"/>
    <col min="15373" max="15373" width="10.7109375" customWidth="1"/>
    <col min="15374" max="15374" width="1.7109375" customWidth="1"/>
    <col min="15375" max="15375" width="10.7109375" customWidth="1"/>
    <col min="15376" max="15376" width="1.7109375" customWidth="1"/>
    <col min="15377" max="15377" width="0" hidden="1" customWidth="1"/>
    <col min="15378" max="15378" width="8.7109375" customWidth="1"/>
    <col min="15379" max="15379" width="0" hidden="1" customWidth="1"/>
    <col min="15617" max="15618" width="3.28515625" customWidth="1"/>
    <col min="15619" max="15619" width="4.7109375" customWidth="1"/>
    <col min="15620" max="15620" width="4.28515625" customWidth="1"/>
    <col min="15621" max="15621" width="12.7109375" customWidth="1"/>
    <col min="15622" max="15622" width="7.7109375" customWidth="1"/>
    <col min="15623" max="15623" width="5.85546875" customWidth="1"/>
    <col min="15624" max="15624" width="5.28515625" customWidth="1"/>
    <col min="15625" max="15625" width="10.7109375" customWidth="1"/>
    <col min="15626" max="15626" width="1.7109375" customWidth="1"/>
    <col min="15627" max="15627" width="10.7109375" customWidth="1"/>
    <col min="15628" max="15628" width="1.7109375" customWidth="1"/>
    <col min="15629" max="15629" width="10.7109375" customWidth="1"/>
    <col min="15630" max="15630" width="1.7109375" customWidth="1"/>
    <col min="15631" max="15631" width="10.7109375" customWidth="1"/>
    <col min="15632" max="15632" width="1.7109375" customWidth="1"/>
    <col min="15633" max="15633" width="0" hidden="1" customWidth="1"/>
    <col min="15634" max="15634" width="8.7109375" customWidth="1"/>
    <col min="15635" max="15635" width="0" hidden="1" customWidth="1"/>
    <col min="15873" max="15874" width="3.28515625" customWidth="1"/>
    <col min="15875" max="15875" width="4.7109375" customWidth="1"/>
    <col min="15876" max="15876" width="4.28515625" customWidth="1"/>
    <col min="15877" max="15877" width="12.7109375" customWidth="1"/>
    <col min="15878" max="15878" width="7.7109375" customWidth="1"/>
    <col min="15879" max="15879" width="5.85546875" customWidth="1"/>
    <col min="15880" max="15880" width="5.28515625" customWidth="1"/>
    <col min="15881" max="15881" width="10.7109375" customWidth="1"/>
    <col min="15882" max="15882" width="1.7109375" customWidth="1"/>
    <col min="15883" max="15883" width="10.7109375" customWidth="1"/>
    <col min="15884" max="15884" width="1.7109375" customWidth="1"/>
    <col min="15885" max="15885" width="10.7109375" customWidth="1"/>
    <col min="15886" max="15886" width="1.7109375" customWidth="1"/>
    <col min="15887" max="15887" width="10.7109375" customWidth="1"/>
    <col min="15888" max="15888" width="1.7109375" customWidth="1"/>
    <col min="15889" max="15889" width="0" hidden="1" customWidth="1"/>
    <col min="15890" max="15890" width="8.7109375" customWidth="1"/>
    <col min="15891" max="15891" width="0" hidden="1" customWidth="1"/>
    <col min="16129" max="16130" width="3.28515625" customWidth="1"/>
    <col min="16131" max="16131" width="4.7109375" customWidth="1"/>
    <col min="16132" max="16132" width="4.28515625" customWidth="1"/>
    <col min="16133" max="16133" width="12.7109375" customWidth="1"/>
    <col min="16134" max="16134" width="7.7109375" customWidth="1"/>
    <col min="16135" max="16135" width="5.85546875" customWidth="1"/>
    <col min="16136" max="16136" width="5.28515625" customWidth="1"/>
    <col min="16137" max="16137" width="10.7109375" customWidth="1"/>
    <col min="16138" max="16138" width="1.7109375" customWidth="1"/>
    <col min="16139" max="16139" width="10.7109375" customWidth="1"/>
    <col min="16140" max="16140" width="1.7109375" customWidth="1"/>
    <col min="16141" max="16141" width="10.7109375" customWidth="1"/>
    <col min="16142" max="16142" width="1.7109375" customWidth="1"/>
    <col min="16143" max="16143" width="10.7109375" customWidth="1"/>
    <col min="16144" max="16144" width="1.7109375" customWidth="1"/>
    <col min="16145" max="16145" width="0" hidden="1" customWidth="1"/>
    <col min="16146" max="16146" width="8.7109375" customWidth="1"/>
    <col min="16147" max="16147" width="0" hidden="1" customWidth="1"/>
  </cols>
  <sheetData>
    <row r="1" spans="1:19" s="9" customFormat="1" ht="21.75" customHeight="1" x14ac:dyDescent="0.2">
      <c r="A1" s="1">
        <f>'[1]Week SetUp'!$A$6</f>
        <v>0</v>
      </c>
      <c r="B1" s="2"/>
      <c r="C1" s="3"/>
      <c r="D1" s="3"/>
      <c r="E1" s="3"/>
      <c r="F1" s="3"/>
      <c r="G1" s="3"/>
      <c r="H1" s="4"/>
      <c r="I1" s="5" t="s">
        <v>109</v>
      </c>
      <c r="J1" s="4"/>
      <c r="K1" s="6"/>
      <c r="L1" s="4"/>
      <c r="M1" s="4" t="s">
        <v>1</v>
      </c>
      <c r="N1" s="4"/>
      <c r="O1" s="7"/>
      <c r="P1" s="8"/>
    </row>
    <row r="2" spans="1:19" s="15" customFormat="1" x14ac:dyDescent="0.2">
      <c r="A2" s="10" t="str">
        <f>'[1]Week SetUp'!$A$8</f>
        <v>第十六屆福興盃全國大專暨青少年網球錦標賽</v>
      </c>
      <c r="B2" s="11"/>
      <c r="C2" s="12"/>
      <c r="D2" s="12"/>
      <c r="E2" s="12"/>
      <c r="F2" s="12"/>
      <c r="G2" s="12"/>
      <c r="H2" s="13"/>
      <c r="I2" s="14"/>
      <c r="J2" s="13"/>
      <c r="K2" s="6"/>
      <c r="L2" s="13"/>
      <c r="M2" s="12"/>
      <c r="N2" s="13"/>
      <c r="O2" s="12"/>
      <c r="P2" s="13"/>
    </row>
    <row r="3" spans="1:19" s="23" customFormat="1" ht="11.25" customHeight="1" x14ac:dyDescent="0.2">
      <c r="A3" s="16" t="s">
        <v>2</v>
      </c>
      <c r="B3" s="17"/>
      <c r="C3" s="17"/>
      <c r="D3" s="17"/>
      <c r="E3" s="18"/>
      <c r="F3" s="16" t="s">
        <v>110</v>
      </c>
      <c r="G3" s="17"/>
      <c r="H3" s="19"/>
      <c r="I3" s="16" t="s">
        <v>111</v>
      </c>
      <c r="J3" s="20"/>
      <c r="K3" s="17"/>
      <c r="L3" s="20"/>
      <c r="M3" s="17"/>
      <c r="N3" s="19"/>
      <c r="O3" s="18"/>
      <c r="P3" s="22" t="s">
        <v>112</v>
      </c>
    </row>
    <row r="4" spans="1:19" s="29" customFormat="1" ht="11.25" customHeight="1" thickBot="1" x14ac:dyDescent="0.25">
      <c r="A4" s="151" t="s">
        <v>128</v>
      </c>
      <c r="B4" s="151"/>
      <c r="C4" s="151"/>
      <c r="D4" s="24"/>
      <c r="E4" s="24"/>
      <c r="F4" s="24" t="str">
        <f>'[1]Week SetUp'!$C$10</f>
        <v>中山網球場</v>
      </c>
      <c r="G4" s="24"/>
      <c r="H4" s="25"/>
      <c r="I4" s="26">
        <f>'[1]Week SetUp'!$D$10</f>
        <v>0</v>
      </c>
      <c r="J4" s="25"/>
      <c r="K4" s="102"/>
      <c r="L4" s="25"/>
      <c r="M4" s="24"/>
      <c r="N4" s="25"/>
      <c r="O4" s="24"/>
      <c r="P4" s="28" t="str">
        <f>'[1]Week SetUp'!$E$10</f>
        <v>李朝裕</v>
      </c>
    </row>
    <row r="5" spans="1:19" s="37" customFormat="1" ht="9.75" x14ac:dyDescent="0.2">
      <c r="A5" s="30"/>
      <c r="B5" s="31" t="s">
        <v>6</v>
      </c>
      <c r="C5" s="32" t="s">
        <v>113</v>
      </c>
      <c r="D5" s="32" t="s">
        <v>8</v>
      </c>
      <c r="E5" s="33" t="s">
        <v>114</v>
      </c>
      <c r="F5" s="34"/>
      <c r="G5" s="33" t="s">
        <v>115</v>
      </c>
      <c r="H5" s="35"/>
      <c r="I5" s="32" t="s">
        <v>116</v>
      </c>
      <c r="J5" s="35"/>
      <c r="K5" s="32" t="s">
        <v>13</v>
      </c>
      <c r="L5" s="35"/>
      <c r="M5" s="32" t="s">
        <v>117</v>
      </c>
      <c r="N5" s="35"/>
      <c r="O5" s="32" t="s">
        <v>47</v>
      </c>
      <c r="P5" s="36"/>
    </row>
    <row r="6" spans="1:19" s="37" customFormat="1" ht="3.75" customHeight="1" thickBot="1" x14ac:dyDescent="0.25">
      <c r="A6" s="38"/>
      <c r="B6" s="39"/>
      <c r="C6" s="40"/>
      <c r="D6" s="39"/>
      <c r="E6" s="41"/>
      <c r="F6" s="42"/>
      <c r="G6" s="41"/>
      <c r="H6" s="43"/>
      <c r="I6" s="39"/>
      <c r="J6" s="43"/>
      <c r="K6" s="39"/>
      <c r="L6" s="43"/>
      <c r="M6" s="39"/>
      <c r="N6" s="43"/>
      <c r="O6" s="39"/>
      <c r="P6" s="44"/>
    </row>
    <row r="7" spans="1:19" s="54" customFormat="1" ht="10.5" customHeight="1" x14ac:dyDescent="0.2">
      <c r="A7" s="45">
        <v>1</v>
      </c>
      <c r="B7" s="46">
        <f>IF($D7="","",VLOOKUP($D7,[1]女單準備名單!$A$7:$P$38,15))</f>
        <v>0</v>
      </c>
      <c r="C7" s="46">
        <f>IF($D7="","",VLOOKUP($D7,[1]女單準備名單!$A$7:$P$38,16))</f>
        <v>0</v>
      </c>
      <c r="D7" s="47">
        <v>1</v>
      </c>
      <c r="E7" s="48" t="str">
        <f>UPPER(IF($D7="","",VLOOKUP($D7,[1]女單準備名單!$A$7:$P$38,2)))</f>
        <v>黃僅婷</v>
      </c>
      <c r="F7" s="48"/>
      <c r="G7" s="48" t="str">
        <f>IF($D7="","",VLOOKUP($D7,[1]女單準備名單!$A$7:$P$38,4))</f>
        <v>市立陽明國小</v>
      </c>
      <c r="H7" s="103"/>
      <c r="I7" s="104"/>
      <c r="J7" s="104"/>
      <c r="K7" s="104"/>
      <c r="L7" s="104"/>
      <c r="M7" s="105"/>
      <c r="N7" s="106"/>
      <c r="O7" s="107"/>
      <c r="P7" s="108"/>
      <c r="Q7" s="53"/>
      <c r="S7" s="55" t="e">
        <f>#REF!</f>
        <v>#REF!</v>
      </c>
    </row>
    <row r="8" spans="1:19" s="54" customFormat="1" ht="9.6" customHeight="1" x14ac:dyDescent="0.2">
      <c r="A8" s="56"/>
      <c r="B8" s="109"/>
      <c r="C8" s="109"/>
      <c r="D8" s="109"/>
      <c r="E8" s="104"/>
      <c r="F8" s="110"/>
      <c r="G8" s="64" t="s">
        <v>19</v>
      </c>
      <c r="H8" s="59"/>
      <c r="I8" s="50" t="str">
        <f>UPPER(IF(OR(H8="a",H8="as"),E7,IF(OR(H8="b",H8="bs"),E9,)))</f>
        <v/>
      </c>
      <c r="J8" s="50"/>
      <c r="K8" s="104"/>
      <c r="L8" s="104"/>
      <c r="M8" s="105"/>
      <c r="N8" s="106"/>
      <c r="O8" s="107"/>
      <c r="P8" s="108"/>
      <c r="Q8" s="53"/>
      <c r="S8" s="60" t="e">
        <f>#REF!</f>
        <v>#REF!</v>
      </c>
    </row>
    <row r="9" spans="1:19" s="54" customFormat="1" ht="9.6" customHeight="1" x14ac:dyDescent="0.2">
      <c r="A9" s="56">
        <v>2</v>
      </c>
      <c r="B9" s="46">
        <f>IF($D9="","",VLOOKUP($D9,[1]女單準備名單!$A$7:$P$38,15))</f>
        <v>0</v>
      </c>
      <c r="C9" s="46">
        <f>IF($D9="","",VLOOKUP($D9,[1]女單準備名單!$A$7:$P$38,16))</f>
        <v>0</v>
      </c>
      <c r="D9" s="47">
        <v>23</v>
      </c>
      <c r="E9" s="46" t="str">
        <f>UPPER(IF($D9="","",VLOOKUP($D9,[1]女單準備名單!$A$7:$P$38,2)))</f>
        <v>BYE</v>
      </c>
      <c r="F9" s="46"/>
      <c r="G9" s="46">
        <f>IF($D9="","",VLOOKUP($D9,[1]女單準備名單!$A$7:$P$38,4))</f>
        <v>0</v>
      </c>
      <c r="H9" s="111"/>
      <c r="I9" s="58"/>
      <c r="J9" s="112"/>
      <c r="K9" s="104"/>
      <c r="L9" s="104"/>
      <c r="M9" s="105"/>
      <c r="N9" s="106"/>
      <c r="O9" s="107"/>
      <c r="P9" s="108"/>
      <c r="Q9" s="53"/>
      <c r="S9" s="60" t="e">
        <f>#REF!</f>
        <v>#REF!</v>
      </c>
    </row>
    <row r="10" spans="1:19" s="54" customFormat="1" ht="9.6" customHeight="1" x14ac:dyDescent="0.2">
      <c r="A10" s="56"/>
      <c r="B10" s="109"/>
      <c r="C10" s="109"/>
      <c r="D10" s="113"/>
      <c r="E10" s="104"/>
      <c r="F10" s="110"/>
      <c r="G10" s="104"/>
      <c r="H10" s="114"/>
      <c r="I10" s="64" t="s">
        <v>19</v>
      </c>
      <c r="J10" s="65"/>
      <c r="K10" s="50" t="str">
        <f>UPPER(IF(OR(J10="a",J10="as"),I8,IF(OR(J10="b",J10="bs"),I12,)))</f>
        <v/>
      </c>
      <c r="L10" s="51"/>
      <c r="M10" s="52"/>
      <c r="N10" s="52"/>
      <c r="O10" s="107"/>
      <c r="P10" s="108"/>
      <c r="Q10" s="53"/>
      <c r="S10" s="60" t="e">
        <f>#REF!</f>
        <v>#REF!</v>
      </c>
    </row>
    <row r="11" spans="1:19" s="54" customFormat="1" ht="9.6" customHeight="1" x14ac:dyDescent="0.2">
      <c r="A11" s="56">
        <v>3</v>
      </c>
      <c r="B11" s="46">
        <f>IF($D11="","",VLOOKUP($D11,[1]女單準備名單!$A$7:$P$38,15))</f>
        <v>0</v>
      </c>
      <c r="C11" s="46">
        <f>IF($D11="","",VLOOKUP($D11,[1]女單準備名單!$A$7:$P$38,16))</f>
        <v>0</v>
      </c>
      <c r="D11" s="47">
        <v>23</v>
      </c>
      <c r="E11" s="46" t="str">
        <f>UPPER(IF($D11="","",VLOOKUP($D11,[1]女單準備名單!$A$7:$P$38,2)))</f>
        <v>BYE</v>
      </c>
      <c r="F11" s="46"/>
      <c r="G11" s="46">
        <f>IF($D11="","",VLOOKUP($D11,[1]女單準備名單!$A$7:$P$38,4))</f>
        <v>0</v>
      </c>
      <c r="H11" s="103"/>
      <c r="I11" s="77"/>
      <c r="J11" s="115"/>
      <c r="K11" s="58"/>
      <c r="L11" s="68"/>
      <c r="M11" s="52"/>
      <c r="N11" s="52"/>
      <c r="O11" s="107"/>
      <c r="P11" s="108"/>
      <c r="Q11" s="53"/>
      <c r="S11" s="60" t="e">
        <f>#REF!</f>
        <v>#REF!</v>
      </c>
    </row>
    <row r="12" spans="1:19" s="54" customFormat="1" ht="9.6" customHeight="1" x14ac:dyDescent="0.2">
      <c r="A12" s="56"/>
      <c r="B12" s="109"/>
      <c r="C12" s="109"/>
      <c r="D12" s="113"/>
      <c r="E12" s="104"/>
      <c r="F12" s="110"/>
      <c r="G12" s="64" t="s">
        <v>19</v>
      </c>
      <c r="H12" s="59"/>
      <c r="I12" s="50" t="str">
        <f>UPPER(IF(OR(H12="a",H12="as"),E11,IF(OR(H12="b",H12="bs"),E13,)))</f>
        <v/>
      </c>
      <c r="J12" s="116"/>
      <c r="K12" s="77"/>
      <c r="L12" s="62"/>
      <c r="M12" s="52"/>
      <c r="N12" s="52"/>
      <c r="O12" s="107"/>
      <c r="P12" s="108"/>
      <c r="Q12" s="53"/>
      <c r="S12" s="60" t="e">
        <f>#REF!</f>
        <v>#REF!</v>
      </c>
    </row>
    <row r="13" spans="1:19" s="54" customFormat="1" ht="9.6" customHeight="1" x14ac:dyDescent="0.2">
      <c r="A13" s="56">
        <v>4</v>
      </c>
      <c r="B13" s="46">
        <f>IF($D13="","",VLOOKUP($D13,[1]女單準備名單!$A$7:$P$38,15))</f>
        <v>0</v>
      </c>
      <c r="C13" s="46">
        <f>IF($D13="","",VLOOKUP($D13,[1]女單準備名單!$A$7:$P$38,16))</f>
        <v>0</v>
      </c>
      <c r="D13" s="47">
        <v>17</v>
      </c>
      <c r="E13" s="46" t="str">
        <f>UPPER(IF($D13="","",VLOOKUP($D13,[1]女單準備名單!$A$7:$P$38,2)))</f>
        <v>吳宜姵</v>
      </c>
      <c r="F13" s="46"/>
      <c r="G13" s="46" t="str">
        <f>IF($D13="","",VLOOKUP($D13,[1]女單準備名單!$A$7:$P$38,4))</f>
        <v>市立三民區民族國小</v>
      </c>
      <c r="H13" s="117"/>
      <c r="I13" s="58"/>
      <c r="J13" s="104"/>
      <c r="K13" s="77"/>
      <c r="L13" s="62"/>
      <c r="M13" s="52"/>
      <c r="N13" s="52"/>
      <c r="O13" s="107"/>
      <c r="P13" s="108"/>
      <c r="Q13" s="53"/>
      <c r="S13" s="60" t="e">
        <f>#REF!</f>
        <v>#REF!</v>
      </c>
    </row>
    <row r="14" spans="1:19" s="54" customFormat="1" ht="9.6" customHeight="1" x14ac:dyDescent="0.2">
      <c r="A14" s="56"/>
      <c r="B14" s="109"/>
      <c r="C14" s="109"/>
      <c r="D14" s="113"/>
      <c r="E14" s="104"/>
      <c r="F14" s="110"/>
      <c r="G14" s="118"/>
      <c r="H14" s="114"/>
      <c r="I14" s="104"/>
      <c r="J14" s="104"/>
      <c r="K14" s="64" t="s">
        <v>19</v>
      </c>
      <c r="L14" s="65"/>
      <c r="M14" s="50" t="str">
        <f>UPPER(IF(OR(L14="a",L14="as"),K10,IF(OR(L14="b",L14="bs"),K18,)))</f>
        <v/>
      </c>
      <c r="N14" s="51"/>
      <c r="O14" s="107"/>
      <c r="P14" s="108"/>
      <c r="Q14" s="53"/>
      <c r="S14" s="60" t="e">
        <f>#REF!</f>
        <v>#REF!</v>
      </c>
    </row>
    <row r="15" spans="1:19" s="54" customFormat="1" ht="9.6" customHeight="1" x14ac:dyDescent="0.2">
      <c r="A15" s="56">
        <v>5</v>
      </c>
      <c r="B15" s="46">
        <f>IF($D15="","",VLOOKUP($D15,[1]女單準備名單!$A$7:$P$38,15))</f>
        <v>0</v>
      </c>
      <c r="C15" s="46">
        <f>IF($D15="","",VLOOKUP($D15,[1]女單準備名單!$A$7:$P$38,16))</f>
        <v>0</v>
      </c>
      <c r="D15" s="47">
        <v>13</v>
      </c>
      <c r="E15" s="46" t="str">
        <f>UPPER(IF($D15="","",VLOOKUP($D15,[1]女單準備名單!$A$7:$P$38,2)))</f>
        <v>陳鏡羽</v>
      </c>
      <c r="F15" s="46"/>
      <c r="G15" s="46" t="str">
        <f>IF($D15="","",VLOOKUP($D15,[1]女單準備名單!$A$7:$P$38,4))</f>
        <v>市立三民區民族國小</v>
      </c>
      <c r="H15" s="119"/>
      <c r="I15" s="104"/>
      <c r="J15" s="104"/>
      <c r="K15" s="104"/>
      <c r="L15" s="62"/>
      <c r="M15" s="58"/>
      <c r="N15" s="78"/>
      <c r="O15" s="105"/>
      <c r="P15" s="106"/>
      <c r="Q15" s="53"/>
      <c r="S15" s="60" t="e">
        <f>#REF!</f>
        <v>#REF!</v>
      </c>
    </row>
    <row r="16" spans="1:19" s="54" customFormat="1" ht="9.6" customHeight="1" thickBot="1" x14ac:dyDescent="0.25">
      <c r="A16" s="56"/>
      <c r="B16" s="109"/>
      <c r="C16" s="109"/>
      <c r="D16" s="113"/>
      <c r="E16" s="104"/>
      <c r="F16" s="110"/>
      <c r="G16" s="64" t="s">
        <v>19</v>
      </c>
      <c r="H16" s="59"/>
      <c r="I16" s="50" t="str">
        <f>UPPER(IF(OR(H16="a",H16="as"),E15,IF(OR(H16="b",H16="bs"),E17,)))</f>
        <v/>
      </c>
      <c r="J16" s="50"/>
      <c r="K16" s="104"/>
      <c r="L16" s="62"/>
      <c r="M16" s="131"/>
      <c r="N16" s="78"/>
      <c r="O16" s="105"/>
      <c r="P16" s="106"/>
      <c r="Q16" s="53"/>
      <c r="S16" s="72" t="e">
        <f>#REF!</f>
        <v>#REF!</v>
      </c>
    </row>
    <row r="17" spans="1:17" s="54" customFormat="1" ht="9.6" customHeight="1" x14ac:dyDescent="0.2">
      <c r="A17" s="56">
        <v>6</v>
      </c>
      <c r="B17" s="46">
        <f>IF($D17="","",VLOOKUP($D17,[1]女單準備名單!$A$7:$P$38,15))</f>
        <v>0</v>
      </c>
      <c r="C17" s="46">
        <f>IF($D17="","",VLOOKUP($D17,[1]女單準備名單!$A$7:$P$38,16))</f>
        <v>0</v>
      </c>
      <c r="D17" s="47">
        <v>19</v>
      </c>
      <c r="E17" s="46" t="str">
        <f>UPPER(IF($D17="","",VLOOKUP($D17,[1]女單準備名單!$A$7:$P$38,2)))</f>
        <v>林頎亞</v>
      </c>
      <c r="F17" s="46"/>
      <c r="G17" s="46" t="str">
        <f>IF($D17="","",VLOOKUP($D17,[1]女單準備名單!$A$7:$P$38,4))</f>
        <v>市立福山國小</v>
      </c>
      <c r="H17" s="111"/>
      <c r="I17" s="58"/>
      <c r="J17" s="112"/>
      <c r="K17" s="104"/>
      <c r="L17" s="62"/>
      <c r="M17" s="131"/>
      <c r="N17" s="78"/>
      <c r="O17" s="105"/>
      <c r="P17" s="106"/>
      <c r="Q17" s="53"/>
    </row>
    <row r="18" spans="1:17" s="54" customFormat="1" ht="9.6" customHeight="1" x14ac:dyDescent="0.2">
      <c r="A18" s="56"/>
      <c r="B18" s="109"/>
      <c r="C18" s="109"/>
      <c r="D18" s="113"/>
      <c r="E18" s="104"/>
      <c r="F18" s="110"/>
      <c r="G18" s="104"/>
      <c r="H18" s="114"/>
      <c r="I18" s="64" t="s">
        <v>19</v>
      </c>
      <c r="J18" s="65"/>
      <c r="K18" s="50" t="str">
        <f>UPPER(IF(OR(J18="a",J18="as"),I16,IF(OR(J18="b",J18="bs"),I20,)))</f>
        <v/>
      </c>
      <c r="L18" s="70"/>
      <c r="M18" s="131"/>
      <c r="N18" s="78"/>
      <c r="O18" s="105"/>
      <c r="P18" s="106"/>
      <c r="Q18" s="53"/>
    </row>
    <row r="19" spans="1:17" s="54" customFormat="1" ht="9.6" customHeight="1" x14ac:dyDescent="0.2">
      <c r="A19" s="56">
        <v>7</v>
      </c>
      <c r="B19" s="46">
        <f>IF($D19="","",VLOOKUP($D19,[1]女單準備名單!$A$7:$P$38,15))</f>
        <v>0</v>
      </c>
      <c r="C19" s="46">
        <f>IF($D19="","",VLOOKUP($D19,[1]女單準備名單!$A$7:$P$38,16))</f>
        <v>0</v>
      </c>
      <c r="D19" s="47">
        <v>23</v>
      </c>
      <c r="E19" s="46" t="str">
        <f>UPPER(IF($D19="","",VLOOKUP($D19,[1]女單準備名單!$A$7:$P$38,2)))</f>
        <v>BYE</v>
      </c>
      <c r="F19" s="46"/>
      <c r="G19" s="46">
        <f>IF($D19="","",VLOOKUP($D19,[1]女單準備名單!$A$7:$P$38,4))</f>
        <v>0</v>
      </c>
      <c r="H19" s="103"/>
      <c r="I19" s="77"/>
      <c r="J19" s="115"/>
      <c r="K19" s="58"/>
      <c r="L19" s="52"/>
      <c r="M19" s="131"/>
      <c r="N19" s="78"/>
      <c r="O19" s="105"/>
      <c r="P19" s="106"/>
      <c r="Q19" s="53"/>
    </row>
    <row r="20" spans="1:17" s="54" customFormat="1" ht="9.6" customHeight="1" x14ac:dyDescent="0.2">
      <c r="A20" s="56"/>
      <c r="B20" s="109"/>
      <c r="C20" s="109"/>
      <c r="D20" s="109"/>
      <c r="E20" s="104"/>
      <c r="F20" s="110"/>
      <c r="G20" s="64" t="s">
        <v>19</v>
      </c>
      <c r="H20" s="59"/>
      <c r="I20" s="50" t="str">
        <f>UPPER(IF(OR(H20="a",H20="as"),E19,IF(OR(H20="b",H20="bs"),E21,)))</f>
        <v/>
      </c>
      <c r="J20" s="116"/>
      <c r="K20" s="77"/>
      <c r="L20" s="52"/>
      <c r="M20" s="131"/>
      <c r="N20" s="78"/>
      <c r="O20" s="105"/>
      <c r="P20" s="106"/>
      <c r="Q20" s="53"/>
    </row>
    <row r="21" spans="1:17" s="54" customFormat="1" ht="9.6" customHeight="1" x14ac:dyDescent="0.2">
      <c r="A21" s="45">
        <v>8</v>
      </c>
      <c r="B21" s="46">
        <f>IF($D21="","",VLOOKUP($D21,[1]女單準備名單!$A$7:$P$38,15))</f>
        <v>0</v>
      </c>
      <c r="C21" s="46">
        <f>IF($D21="","",VLOOKUP($D21,[1]女單準備名單!$A$7:$P$38,16))</f>
        <v>0</v>
      </c>
      <c r="D21" s="47">
        <v>8</v>
      </c>
      <c r="E21" s="149" t="s">
        <v>125</v>
      </c>
      <c r="F21" s="48"/>
      <c r="G21" s="149" t="s">
        <v>126</v>
      </c>
      <c r="H21" s="117"/>
      <c r="I21" s="58"/>
      <c r="J21" s="104"/>
      <c r="K21" s="77"/>
      <c r="L21" s="52"/>
      <c r="M21" s="131"/>
      <c r="N21" s="78"/>
      <c r="O21" s="105"/>
      <c r="P21" s="106"/>
      <c r="Q21" s="53"/>
    </row>
    <row r="22" spans="1:17" s="54" customFormat="1" ht="9.6" customHeight="1" x14ac:dyDescent="0.2">
      <c r="A22" s="56"/>
      <c r="B22" s="109"/>
      <c r="C22" s="109"/>
      <c r="D22" s="109"/>
      <c r="E22" s="118"/>
      <c r="F22" s="120"/>
      <c r="G22" s="118"/>
      <c r="H22" s="114"/>
      <c r="I22" s="104"/>
      <c r="J22" s="104"/>
      <c r="K22" s="77"/>
      <c r="L22" s="63"/>
      <c r="M22" s="64" t="s">
        <v>19</v>
      </c>
      <c r="N22" s="65"/>
      <c r="O22" s="50" t="str">
        <f>UPPER(IF(OR(N22="a",N22="as"),M14,IF(OR(N22="b",N22="bs"),M30,)))</f>
        <v/>
      </c>
      <c r="P22" s="132"/>
      <c r="Q22" s="53"/>
    </row>
    <row r="23" spans="1:17" s="54" customFormat="1" ht="9.6" customHeight="1" x14ac:dyDescent="0.2">
      <c r="A23" s="45">
        <v>9</v>
      </c>
      <c r="B23" s="46">
        <f>IF($D23="","",VLOOKUP($D23,[1]女單準備名單!$A$7:$P$38,15))</f>
        <v>0</v>
      </c>
      <c r="C23" s="46">
        <f>IF($D23="","",VLOOKUP($D23,[1]女單準備名單!$A$7:$P$38,16))</f>
        <v>0</v>
      </c>
      <c r="D23" s="47">
        <v>3</v>
      </c>
      <c r="E23" s="48" t="str">
        <f>UPPER(IF($D23="","",VLOOKUP($D23,[1]女單準備名單!$A$7:$P$38,2)))</f>
        <v>陳亭汝</v>
      </c>
      <c r="F23" s="48"/>
      <c r="G23" s="48" t="str">
        <f>IF($D23="","",VLOOKUP($D23,[1]女單準備名單!$A$7:$P$38,4))</f>
        <v>市立龍潭國小</v>
      </c>
      <c r="H23" s="103"/>
      <c r="I23" s="104"/>
      <c r="J23" s="104"/>
      <c r="K23" s="104"/>
      <c r="L23" s="52"/>
      <c r="M23" s="105"/>
      <c r="N23" s="78"/>
      <c r="O23" s="58"/>
      <c r="P23" s="78"/>
      <c r="Q23" s="53"/>
    </row>
    <row r="24" spans="1:17" s="54" customFormat="1" ht="9.6" customHeight="1" x14ac:dyDescent="0.2">
      <c r="A24" s="56"/>
      <c r="B24" s="109"/>
      <c r="C24" s="109"/>
      <c r="D24" s="109"/>
      <c r="E24" s="104"/>
      <c r="F24" s="110"/>
      <c r="G24" s="64" t="s">
        <v>19</v>
      </c>
      <c r="H24" s="59"/>
      <c r="I24" s="50" t="str">
        <f>UPPER(IF(OR(H24="a",H24="as"),E23,IF(OR(H24="b",H24="bs"),E25,)))</f>
        <v/>
      </c>
      <c r="J24" s="50"/>
      <c r="K24" s="104"/>
      <c r="L24" s="52"/>
      <c r="M24" s="105"/>
      <c r="N24" s="78"/>
      <c r="O24" s="105"/>
      <c r="P24" s="78"/>
      <c r="Q24" s="53"/>
    </row>
    <row r="25" spans="1:17" s="54" customFormat="1" ht="9.6" customHeight="1" x14ac:dyDescent="0.2">
      <c r="A25" s="56">
        <v>10</v>
      </c>
      <c r="B25" s="46">
        <f>IF($D25="","",VLOOKUP($D25,[1]女單準備名單!$A$7:$P$38,15))</f>
        <v>0</v>
      </c>
      <c r="C25" s="46">
        <f>IF($D25="","",VLOOKUP($D25,[1]女單準備名單!$A$7:$P$38,16))</f>
        <v>0</v>
      </c>
      <c r="D25" s="47">
        <v>23</v>
      </c>
      <c r="E25" s="46" t="str">
        <f>UPPER(IF($D25="","",VLOOKUP($D25,[1]女單準備名單!$A$7:$P$38,2)))</f>
        <v>BYE</v>
      </c>
      <c r="F25" s="46"/>
      <c r="G25" s="46">
        <f>IF($D25="","",VLOOKUP($D25,[1]女單準備名單!$A$7:$P$38,4))</f>
        <v>0</v>
      </c>
      <c r="H25" s="111"/>
      <c r="I25" s="58"/>
      <c r="J25" s="112"/>
      <c r="K25" s="104"/>
      <c r="L25" s="52"/>
      <c r="M25" s="105"/>
      <c r="N25" s="78"/>
      <c r="O25" s="105"/>
      <c r="P25" s="78"/>
      <c r="Q25" s="53"/>
    </row>
    <row r="26" spans="1:17" s="54" customFormat="1" ht="9.6" customHeight="1" x14ac:dyDescent="0.2">
      <c r="A26" s="56"/>
      <c r="B26" s="109"/>
      <c r="C26" s="109"/>
      <c r="D26" s="113"/>
      <c r="E26" s="104"/>
      <c r="F26" s="110"/>
      <c r="G26" s="104"/>
      <c r="H26" s="114"/>
      <c r="I26" s="64" t="s">
        <v>19</v>
      </c>
      <c r="J26" s="65"/>
      <c r="K26" s="50" t="str">
        <f>UPPER(IF(OR(J26="a",J26="as"),I24,IF(OR(J26="b",J26="bs"),I28,)))</f>
        <v/>
      </c>
      <c r="L26" s="51"/>
      <c r="M26" s="105"/>
      <c r="N26" s="78"/>
      <c r="O26" s="105"/>
      <c r="P26" s="78"/>
      <c r="Q26" s="53"/>
    </row>
    <row r="27" spans="1:17" s="54" customFormat="1" ht="9.6" customHeight="1" x14ac:dyDescent="0.2">
      <c r="A27" s="56">
        <v>11</v>
      </c>
      <c r="B27" s="46">
        <f>IF($D27="","",VLOOKUP($D27,[1]女單準備名單!$A$7:$P$38,15))</f>
        <v>0</v>
      </c>
      <c r="C27" s="46">
        <f>IF($D27="","",VLOOKUP($D27,[1]女單準備名單!$A$7:$P$38,16))</f>
        <v>0</v>
      </c>
      <c r="D27" s="47">
        <v>11</v>
      </c>
      <c r="E27" s="46" t="str">
        <f>UPPER(IF($D27="","",VLOOKUP($D27,[1]女單準備名單!$A$7:$P$38,2)))</f>
        <v>龎又睿</v>
      </c>
      <c r="F27" s="46"/>
      <c r="G27" s="46" t="str">
        <f>IF($D27="","",VLOOKUP($D27,[1]女單準備名單!$A$7:$P$38,4))</f>
        <v>市立三民區民族國小</v>
      </c>
      <c r="H27" s="103"/>
      <c r="I27" s="77"/>
      <c r="J27" s="115"/>
      <c r="K27" s="58"/>
      <c r="L27" s="68"/>
      <c r="M27" s="105"/>
      <c r="N27" s="78"/>
      <c r="O27" s="105"/>
      <c r="P27" s="78"/>
      <c r="Q27" s="53"/>
    </row>
    <row r="28" spans="1:17" s="54" customFormat="1" ht="9.6" customHeight="1" x14ac:dyDescent="0.2">
      <c r="A28" s="45"/>
      <c r="B28" s="109"/>
      <c r="C28" s="109"/>
      <c r="D28" s="113"/>
      <c r="E28" s="104"/>
      <c r="F28" s="110"/>
      <c r="G28" s="64" t="s">
        <v>19</v>
      </c>
      <c r="H28" s="59"/>
      <c r="I28" s="50" t="str">
        <f>UPPER(IF(OR(H28="a",H28="as"),E27,IF(OR(H28="b",H28="bs"),E29,)))</f>
        <v/>
      </c>
      <c r="J28" s="116"/>
      <c r="K28" s="77"/>
      <c r="L28" s="62"/>
      <c r="M28" s="105"/>
      <c r="N28" s="78"/>
      <c r="O28" s="105"/>
      <c r="P28" s="78"/>
      <c r="Q28" s="53"/>
    </row>
    <row r="29" spans="1:17" s="54" customFormat="1" ht="9.6" customHeight="1" x14ac:dyDescent="0.2">
      <c r="A29" s="56">
        <v>12</v>
      </c>
      <c r="B29" s="46">
        <f>IF($D29="","",VLOOKUP($D29,[1]女單準備名單!$A$7:$P$38,15))</f>
        <v>0</v>
      </c>
      <c r="C29" s="46">
        <f>IF($D29="","",VLOOKUP($D29,[1]女單準備名單!$A$7:$P$38,16))</f>
        <v>0</v>
      </c>
      <c r="D29" s="47">
        <v>22</v>
      </c>
      <c r="E29" s="46" t="str">
        <f>UPPER(IF($D29="","",VLOOKUP($D29,[1]女單準備名單!$A$7:$P$38,2)))</f>
        <v>許佳琪</v>
      </c>
      <c r="F29" s="46"/>
      <c r="G29" s="46" t="str">
        <f>IF($D29="","",VLOOKUP($D29,[1]女單準備名單!$A$7:$P$38,4))</f>
        <v>縣立海豐國小</v>
      </c>
      <c r="H29" s="117"/>
      <c r="I29" s="58"/>
      <c r="J29" s="104"/>
      <c r="K29" s="77"/>
      <c r="L29" s="62"/>
      <c r="M29" s="105"/>
      <c r="N29" s="78"/>
      <c r="O29" s="105"/>
      <c r="P29" s="78"/>
      <c r="Q29" s="53"/>
    </row>
    <row r="30" spans="1:17" s="54" customFormat="1" ht="9.6" customHeight="1" x14ac:dyDescent="0.2">
      <c r="A30" s="56"/>
      <c r="B30" s="109"/>
      <c r="C30" s="109"/>
      <c r="D30" s="113"/>
      <c r="E30" s="104"/>
      <c r="F30" s="110"/>
      <c r="G30" s="118"/>
      <c r="H30" s="114"/>
      <c r="I30" s="104"/>
      <c r="J30" s="104"/>
      <c r="K30" s="64" t="s">
        <v>19</v>
      </c>
      <c r="L30" s="65"/>
      <c r="M30" s="50" t="str">
        <f>UPPER(IF(OR(L30="a",L30="as"),K26,IF(OR(L30="b",L30="bs"),K34,)))</f>
        <v/>
      </c>
      <c r="N30" s="133"/>
      <c r="O30" s="105"/>
      <c r="P30" s="78"/>
      <c r="Q30" s="53"/>
    </row>
    <row r="31" spans="1:17" s="54" customFormat="1" ht="9.6" customHeight="1" x14ac:dyDescent="0.2">
      <c r="A31" s="56">
        <v>13</v>
      </c>
      <c r="B31" s="46">
        <f>IF($D31="","",VLOOKUP($D31,[1]女單準備名單!$A$7:$P$38,15))</f>
        <v>0</v>
      </c>
      <c r="C31" s="46">
        <f>IF($D31="","",VLOOKUP($D31,[1]女單準備名單!$A$7:$P$38,16))</f>
        <v>0</v>
      </c>
      <c r="D31" s="47">
        <v>10</v>
      </c>
      <c r="E31" s="150" t="s">
        <v>127</v>
      </c>
      <c r="F31" s="46"/>
      <c r="G31" s="150" t="s">
        <v>124</v>
      </c>
      <c r="H31" s="119"/>
      <c r="I31" s="104"/>
      <c r="J31" s="104"/>
      <c r="K31" s="104"/>
      <c r="L31" s="62"/>
      <c r="M31" s="58"/>
      <c r="N31" s="134"/>
      <c r="O31" s="105"/>
      <c r="P31" s="78"/>
      <c r="Q31" s="53"/>
    </row>
    <row r="32" spans="1:17" s="54" customFormat="1" ht="9.6" customHeight="1" x14ac:dyDescent="0.2">
      <c r="A32" s="56"/>
      <c r="B32" s="109"/>
      <c r="C32" s="109"/>
      <c r="D32" s="113"/>
      <c r="E32" s="104"/>
      <c r="F32" s="110"/>
      <c r="G32" s="64" t="s">
        <v>19</v>
      </c>
      <c r="H32" s="59"/>
      <c r="I32" s="50" t="str">
        <f>UPPER(IF(OR(H32="a",H32="as"),E31,IF(OR(H32="b",H32="bs"),E33,)))</f>
        <v/>
      </c>
      <c r="J32" s="50"/>
      <c r="K32" s="104"/>
      <c r="L32" s="62"/>
      <c r="M32" s="131"/>
      <c r="N32" s="134"/>
      <c r="O32" s="105"/>
      <c r="P32" s="78"/>
      <c r="Q32" s="53"/>
    </row>
    <row r="33" spans="1:17" s="54" customFormat="1" ht="9.6" customHeight="1" x14ac:dyDescent="0.2">
      <c r="A33" s="56">
        <v>14</v>
      </c>
      <c r="B33" s="46">
        <f>IF($D33="","",VLOOKUP($D33,[1]女單準備名單!$A$7:$P$38,15))</f>
        <v>0</v>
      </c>
      <c r="C33" s="46">
        <f>IF($D33="","",VLOOKUP($D33,[1]女單準備名單!$A$7:$P$38,16))</f>
        <v>0</v>
      </c>
      <c r="D33" s="47">
        <v>20</v>
      </c>
      <c r="E33" s="46" t="str">
        <f>UPPER(IF($D33="","",VLOOKUP($D33,[1]女單準備名單!$A$7:$P$38,2)))</f>
        <v>黃靖貽</v>
      </c>
      <c r="F33" s="46"/>
      <c r="G33" s="46" t="str">
        <f>IF($D33="","",VLOOKUP($D33,[1]女單準備名單!$A$7:$P$38,4))</f>
        <v>市立福山國小</v>
      </c>
      <c r="H33" s="111"/>
      <c r="I33" s="58"/>
      <c r="J33" s="112"/>
      <c r="K33" s="104"/>
      <c r="L33" s="62"/>
      <c r="M33" s="131"/>
      <c r="N33" s="134"/>
      <c r="O33" s="105"/>
      <c r="P33" s="78"/>
      <c r="Q33" s="53"/>
    </row>
    <row r="34" spans="1:17" s="54" customFormat="1" ht="9.6" customHeight="1" x14ac:dyDescent="0.2">
      <c r="A34" s="56"/>
      <c r="B34" s="109"/>
      <c r="C34" s="109"/>
      <c r="D34" s="113"/>
      <c r="E34" s="104"/>
      <c r="F34" s="110"/>
      <c r="G34" s="104"/>
      <c r="H34" s="114"/>
      <c r="I34" s="64" t="s">
        <v>19</v>
      </c>
      <c r="J34" s="65"/>
      <c r="K34" s="50" t="str">
        <f>UPPER(IF(OR(J34="a",J34="as"),I32,IF(OR(J34="b",J34="bs"),I36,)))</f>
        <v/>
      </c>
      <c r="L34" s="70"/>
      <c r="M34" s="131"/>
      <c r="N34" s="134"/>
      <c r="O34" s="105"/>
      <c r="P34" s="78"/>
      <c r="Q34" s="53"/>
    </row>
    <row r="35" spans="1:17" s="54" customFormat="1" ht="9.6" customHeight="1" x14ac:dyDescent="0.2">
      <c r="A35" s="56">
        <v>15</v>
      </c>
      <c r="B35" s="46">
        <f>IF($D35="","",VLOOKUP($D35,[1]女單準備名單!$A$7:$P$38,15))</f>
        <v>0</v>
      </c>
      <c r="C35" s="46">
        <f>IF($D35="","",VLOOKUP($D35,[1]女單準備名單!$A$7:$P$38,16))</f>
        <v>0</v>
      </c>
      <c r="D35" s="47">
        <v>23</v>
      </c>
      <c r="E35" s="46" t="str">
        <f>UPPER(IF($D35="","",VLOOKUP($D35,[1]女單準備名單!$A$7:$P$38,2)))</f>
        <v>BYE</v>
      </c>
      <c r="F35" s="46"/>
      <c r="G35" s="46">
        <f>IF($D35="","",VLOOKUP($D35,[1]女單準備名單!$A$7:$P$38,4))</f>
        <v>0</v>
      </c>
      <c r="H35" s="103"/>
      <c r="I35" s="77"/>
      <c r="J35" s="115"/>
      <c r="K35" s="58"/>
      <c r="L35" s="52"/>
      <c r="M35" s="131"/>
      <c r="N35" s="134"/>
      <c r="O35" s="105"/>
      <c r="P35" s="78"/>
      <c r="Q35" s="53"/>
    </row>
    <row r="36" spans="1:17" s="54" customFormat="1" ht="9.6" customHeight="1" x14ac:dyDescent="0.2">
      <c r="A36" s="56"/>
      <c r="B36" s="109"/>
      <c r="C36" s="109"/>
      <c r="D36" s="109"/>
      <c r="E36" s="104"/>
      <c r="F36" s="110"/>
      <c r="G36" s="64" t="s">
        <v>19</v>
      </c>
      <c r="H36" s="59"/>
      <c r="I36" s="50" t="str">
        <f>UPPER(IF(OR(H36="a",H36="as"),E35,IF(OR(H36="b",H36="bs"),E37,)))</f>
        <v/>
      </c>
      <c r="J36" s="116"/>
      <c r="K36" s="77"/>
      <c r="L36" s="52"/>
      <c r="M36" s="131"/>
      <c r="N36" s="134"/>
      <c r="O36" s="105"/>
      <c r="P36" s="78"/>
      <c r="Q36" s="53"/>
    </row>
    <row r="37" spans="1:17" s="54" customFormat="1" ht="9.6" customHeight="1" x14ac:dyDescent="0.2">
      <c r="A37" s="45">
        <v>16</v>
      </c>
      <c r="B37" s="46">
        <f>IF($D37="","",VLOOKUP($D37,[1]女單準備名單!$A$7:$P$38,15))</f>
        <v>0</v>
      </c>
      <c r="C37" s="46">
        <f>IF($D37="","",VLOOKUP($D37,[1]女單準備名單!$A$7:$P$38,16))</f>
        <v>0</v>
      </c>
      <c r="D37" s="47">
        <v>6</v>
      </c>
      <c r="E37" s="48" t="str">
        <f>UPPER(IF($D37="","",VLOOKUP($D37,[1]女單準備名單!$A$7:$P$38,2)))</f>
        <v>吳鈺琪</v>
      </c>
      <c r="F37" s="48"/>
      <c r="G37" s="48" t="str">
        <f>IF($D37="","",VLOOKUP($D37,[1]女單準備名單!$A$7:$P$38,4))</f>
        <v>縣立信義國小</v>
      </c>
      <c r="H37" s="117"/>
      <c r="I37" s="58"/>
      <c r="J37" s="104"/>
      <c r="K37" s="77"/>
      <c r="L37" s="52"/>
      <c r="M37" s="134"/>
      <c r="N37" s="134"/>
      <c r="O37" s="105"/>
      <c r="P37" s="78"/>
      <c r="Q37" s="53"/>
    </row>
    <row r="38" spans="1:17" s="54" customFormat="1" ht="9.6" customHeight="1" x14ac:dyDescent="0.2">
      <c r="A38" s="56"/>
      <c r="B38" s="109"/>
      <c r="C38" s="109"/>
      <c r="D38" s="109"/>
      <c r="E38" s="104"/>
      <c r="F38" s="110"/>
      <c r="G38" s="104"/>
      <c r="H38" s="114"/>
      <c r="I38" s="104"/>
      <c r="J38" s="104"/>
      <c r="K38" s="77"/>
      <c r="L38" s="63"/>
      <c r="M38" s="135" t="s">
        <v>118</v>
      </c>
      <c r="N38" s="74"/>
      <c r="O38" s="50" t="str">
        <f>UPPER(IF(OR(N39="a",N39="as"),O22,IF(OR(N39="b",N39="bs"),O54,)))</f>
        <v/>
      </c>
      <c r="P38" s="75"/>
      <c r="Q38" s="53"/>
    </row>
    <row r="39" spans="1:17" s="54" customFormat="1" ht="9.6" customHeight="1" x14ac:dyDescent="0.2">
      <c r="A39" s="45">
        <v>17</v>
      </c>
      <c r="B39" s="46">
        <f>IF($D39="","",VLOOKUP($D39,[1]女單準備名單!$A$7:$P$38,15))</f>
        <v>0</v>
      </c>
      <c r="C39" s="46">
        <f>IF($D39="","",VLOOKUP($D39,[1]女單準備名單!$A$7:$P$38,16))</f>
        <v>0</v>
      </c>
      <c r="D39" s="47">
        <v>5</v>
      </c>
      <c r="E39" s="48" t="str">
        <f>UPPER(IF($D39="","",VLOOKUP($D39,[1]女單準備名單!$A$7:$P$38,2)))</f>
        <v>陳瑋喬</v>
      </c>
      <c r="F39" s="48"/>
      <c r="G39" s="48" t="str">
        <f>IF($D39="","",VLOOKUP($D39,[1]女單準備名單!$A$7:$P$38,4))</f>
        <v>縣立中城國小</v>
      </c>
      <c r="H39" s="103"/>
      <c r="I39" s="104"/>
      <c r="J39" s="104"/>
      <c r="K39" s="104"/>
      <c r="L39" s="52"/>
      <c r="M39" s="64" t="s">
        <v>19</v>
      </c>
      <c r="N39" s="76"/>
      <c r="O39" s="136"/>
      <c r="P39" s="137"/>
      <c r="Q39" s="53"/>
    </row>
    <row r="40" spans="1:17" s="54" customFormat="1" ht="9.6" customHeight="1" x14ac:dyDescent="0.2">
      <c r="A40" s="56"/>
      <c r="B40" s="109"/>
      <c r="C40" s="109"/>
      <c r="D40" s="109"/>
      <c r="E40" s="104"/>
      <c r="F40" s="110"/>
      <c r="G40" s="64" t="s">
        <v>19</v>
      </c>
      <c r="H40" s="59"/>
      <c r="I40" s="50" t="str">
        <f>UPPER(IF(OR(H40="a",H40="as"),E39,IF(OR(H40="b",H40="bs"),E41,)))</f>
        <v/>
      </c>
      <c r="J40" s="50"/>
      <c r="K40" s="104"/>
      <c r="L40" s="52"/>
      <c r="M40" s="105"/>
      <c r="N40" s="106"/>
      <c r="O40" s="105"/>
      <c r="P40" s="78"/>
      <c r="Q40" s="53"/>
    </row>
    <row r="41" spans="1:17" s="54" customFormat="1" ht="9.6" customHeight="1" x14ac:dyDescent="0.2">
      <c r="A41" s="56">
        <v>18</v>
      </c>
      <c r="B41" s="46">
        <f>IF($D41="","",VLOOKUP($D41,[1]女單準備名單!$A$7:$P$38,15))</f>
        <v>0</v>
      </c>
      <c r="C41" s="46">
        <f>IF($D41="","",VLOOKUP($D41,[1]女單準備名單!$A$7:$P$38,16))</f>
        <v>0</v>
      </c>
      <c r="D41" s="47">
        <v>23</v>
      </c>
      <c r="E41" s="46" t="str">
        <f>UPPER(IF($D41="","",VLOOKUP($D41,[1]女單準備名單!$A$7:$P$38,2)))</f>
        <v>BYE</v>
      </c>
      <c r="F41" s="46"/>
      <c r="G41" s="46">
        <f>IF($D41="","",VLOOKUP($D41,[1]女單準備名單!$A$7:$P$38,4))</f>
        <v>0</v>
      </c>
      <c r="H41" s="111"/>
      <c r="I41" s="58"/>
      <c r="J41" s="112"/>
      <c r="K41" s="104"/>
      <c r="L41" s="52"/>
      <c r="M41" s="105"/>
      <c r="N41" s="106"/>
      <c r="O41" s="105"/>
      <c r="P41" s="78"/>
      <c r="Q41" s="53"/>
    </row>
    <row r="42" spans="1:17" s="54" customFormat="1" ht="9.6" customHeight="1" x14ac:dyDescent="0.2">
      <c r="A42" s="56"/>
      <c r="B42" s="109"/>
      <c r="C42" s="109"/>
      <c r="D42" s="113"/>
      <c r="E42" s="104"/>
      <c r="F42" s="110"/>
      <c r="G42" s="104"/>
      <c r="H42" s="114"/>
      <c r="I42" s="64" t="s">
        <v>19</v>
      </c>
      <c r="J42" s="65"/>
      <c r="K42" s="50" t="str">
        <f>UPPER(IF(OR(J42="a",J42="as"),I40,IF(OR(J42="b",J42="bs"),I44,)))</f>
        <v/>
      </c>
      <c r="L42" s="51"/>
      <c r="M42" s="105"/>
      <c r="N42" s="106"/>
      <c r="O42" s="105"/>
      <c r="P42" s="78"/>
      <c r="Q42" s="53"/>
    </row>
    <row r="43" spans="1:17" s="54" customFormat="1" ht="9.6" customHeight="1" x14ac:dyDescent="0.2">
      <c r="A43" s="56">
        <v>19</v>
      </c>
      <c r="B43" s="46">
        <f>IF($D43="","",VLOOKUP($D43,[1]女單準備名單!$A$7:$P$38,15))</f>
        <v>0</v>
      </c>
      <c r="C43" s="46">
        <f>IF($D43="","",VLOOKUP($D43,[1]女單準備名單!$A$7:$P$38,16))</f>
        <v>0</v>
      </c>
      <c r="D43" s="47">
        <v>12</v>
      </c>
      <c r="E43" s="46" t="str">
        <f>UPPER(IF($D43="","",VLOOKUP($D43,[1]女單準備名單!$A$7:$P$38,2)))</f>
        <v>夏凡甯</v>
      </c>
      <c r="F43" s="46"/>
      <c r="G43" s="46" t="str">
        <f>IF($D43="","",VLOOKUP($D43,[1]女單準備名單!$A$7:$P$38,4))</f>
        <v>市立三民區民族國小</v>
      </c>
      <c r="H43" s="103"/>
      <c r="I43" s="77"/>
      <c r="J43" s="115"/>
      <c r="K43" s="58"/>
      <c r="L43" s="68"/>
      <c r="M43" s="105"/>
      <c r="N43" s="106"/>
      <c r="O43" s="105"/>
      <c r="P43" s="78"/>
      <c r="Q43" s="53"/>
    </row>
    <row r="44" spans="1:17" s="54" customFormat="1" ht="9.6" customHeight="1" x14ac:dyDescent="0.2">
      <c r="A44" s="56"/>
      <c r="B44" s="109"/>
      <c r="C44" s="109"/>
      <c r="D44" s="113"/>
      <c r="E44" s="104"/>
      <c r="F44" s="110"/>
      <c r="G44" s="64" t="s">
        <v>19</v>
      </c>
      <c r="H44" s="59"/>
      <c r="I44" s="50" t="str">
        <f>UPPER(IF(OR(H44="a",H44="as"),E43,IF(OR(H44="b",H44="bs"),E45,)))</f>
        <v/>
      </c>
      <c r="J44" s="116"/>
      <c r="K44" s="77"/>
      <c r="L44" s="62"/>
      <c r="M44" s="105"/>
      <c r="N44" s="106"/>
      <c r="O44" s="105"/>
      <c r="P44" s="78"/>
      <c r="Q44" s="53"/>
    </row>
    <row r="45" spans="1:17" s="54" customFormat="1" ht="9.6" customHeight="1" x14ac:dyDescent="0.2">
      <c r="A45" s="56">
        <v>20</v>
      </c>
      <c r="B45" s="46">
        <f>IF($D45="","",VLOOKUP($D45,[1]女單準備名單!$A$7:$P$38,15))</f>
        <v>0</v>
      </c>
      <c r="C45" s="46">
        <f>IF($D45="","",VLOOKUP($D45,[1]女單準備名單!$A$7:$P$38,16))</f>
        <v>0</v>
      </c>
      <c r="D45" s="47">
        <v>15</v>
      </c>
      <c r="E45" s="46" t="str">
        <f>UPPER(IF($D45="","",VLOOKUP($D45,[1]女單準備名單!$A$7:$P$38,2)))</f>
        <v>羅妍絜</v>
      </c>
      <c r="F45" s="46"/>
      <c r="G45" s="46" t="str">
        <f>IF($D45="","",VLOOKUP($D45,[1]女單準備名單!$A$7:$P$38,4))</f>
        <v>市立三民區民族國小</v>
      </c>
      <c r="H45" s="117"/>
      <c r="I45" s="58"/>
      <c r="J45" s="104"/>
      <c r="K45" s="77"/>
      <c r="L45" s="62"/>
      <c r="M45" s="105"/>
      <c r="N45" s="106"/>
      <c r="O45" s="105"/>
      <c r="P45" s="78"/>
      <c r="Q45" s="53"/>
    </row>
    <row r="46" spans="1:17" s="54" customFormat="1" ht="9.6" customHeight="1" x14ac:dyDescent="0.2">
      <c r="A46" s="56"/>
      <c r="B46" s="109"/>
      <c r="C46" s="109"/>
      <c r="D46" s="113"/>
      <c r="E46" s="104"/>
      <c r="F46" s="110"/>
      <c r="G46" s="118"/>
      <c r="H46" s="114"/>
      <c r="I46" s="104"/>
      <c r="J46" s="104"/>
      <c r="K46" s="64" t="s">
        <v>19</v>
      </c>
      <c r="L46" s="65"/>
      <c r="M46" s="50" t="str">
        <f>UPPER(IF(OR(L46="a",L46="as"),K42,IF(OR(L46="b",L46="bs"),K50,)))</f>
        <v/>
      </c>
      <c r="N46" s="132"/>
      <c r="O46" s="105"/>
      <c r="P46" s="78"/>
      <c r="Q46" s="53"/>
    </row>
    <row r="47" spans="1:17" s="54" customFormat="1" ht="9.6" customHeight="1" x14ac:dyDescent="0.2">
      <c r="A47" s="56">
        <v>21</v>
      </c>
      <c r="B47" s="46">
        <f>IF($D47="","",VLOOKUP($D47,[1]女單準備名單!$A$7:$P$38,15))</f>
        <v>0</v>
      </c>
      <c r="C47" s="46">
        <f>IF($D47="","",VLOOKUP($D47,[1]女單準備名單!$A$7:$P$38,16))</f>
        <v>0</v>
      </c>
      <c r="D47" s="47">
        <v>18</v>
      </c>
      <c r="E47" s="46" t="str">
        <f>UPPER(IF($D47="","",VLOOKUP($D47,[1]女單準備名單!$A$7:$P$38,2)))</f>
        <v>何怡臻</v>
      </c>
      <c r="F47" s="46"/>
      <c r="G47" s="46" t="str">
        <f>IF($D47="","",VLOOKUP($D47,[1]女單準備名單!$A$7:$P$38,4))</f>
        <v>市立三民區民族國小</v>
      </c>
      <c r="H47" s="119"/>
      <c r="I47" s="104"/>
      <c r="J47" s="104"/>
      <c r="K47" s="104"/>
      <c r="L47" s="62"/>
      <c r="M47" s="58"/>
      <c r="N47" s="78"/>
      <c r="O47" s="105"/>
      <c r="P47" s="78"/>
      <c r="Q47" s="53"/>
    </row>
    <row r="48" spans="1:17" s="54" customFormat="1" ht="9.6" customHeight="1" x14ac:dyDescent="0.2">
      <c r="A48" s="56"/>
      <c r="B48" s="109"/>
      <c r="C48" s="109"/>
      <c r="D48" s="113"/>
      <c r="E48" s="104"/>
      <c r="F48" s="110"/>
      <c r="G48" s="64" t="s">
        <v>19</v>
      </c>
      <c r="H48" s="59"/>
      <c r="I48" s="50" t="str">
        <f>UPPER(IF(OR(H48="a",H48="as"),E47,IF(OR(H48="b",H48="bs"),E49,)))</f>
        <v/>
      </c>
      <c r="J48" s="50"/>
      <c r="K48" s="104"/>
      <c r="L48" s="62"/>
      <c r="M48" s="131"/>
      <c r="N48" s="78"/>
      <c r="O48" s="105"/>
      <c r="P48" s="78"/>
      <c r="Q48" s="53"/>
    </row>
    <row r="49" spans="1:17" s="54" customFormat="1" ht="9.6" customHeight="1" x14ac:dyDescent="0.2">
      <c r="A49" s="56">
        <v>22</v>
      </c>
      <c r="B49" s="46">
        <f>IF($D49="","",VLOOKUP($D49,[1]女單準備名單!$A$7:$P$38,15))</f>
        <v>0</v>
      </c>
      <c r="C49" s="46">
        <f>IF($D49="","",VLOOKUP($D49,[1]女單準備名單!$A$7:$P$38,16))</f>
        <v>0</v>
      </c>
      <c r="D49" s="47">
        <v>16</v>
      </c>
      <c r="E49" s="46" t="str">
        <f>UPPER(IF($D49="","",VLOOKUP($D49,[1]女單準備名單!$A$7:$P$38,2)))</f>
        <v>吳翊寧</v>
      </c>
      <c r="F49" s="46"/>
      <c r="G49" s="46" t="str">
        <f>IF($D49="","",VLOOKUP($D49,[1]女單準備名單!$A$7:$P$38,4))</f>
        <v>市立三民區民族國小</v>
      </c>
      <c r="H49" s="111"/>
      <c r="I49" s="58"/>
      <c r="J49" s="112"/>
      <c r="K49" s="104"/>
      <c r="L49" s="62"/>
      <c r="M49" s="131"/>
      <c r="N49" s="78"/>
      <c r="O49" s="105"/>
      <c r="P49" s="78"/>
      <c r="Q49" s="53"/>
    </row>
    <row r="50" spans="1:17" s="54" customFormat="1" ht="9.6" customHeight="1" x14ac:dyDescent="0.2">
      <c r="A50" s="56"/>
      <c r="B50" s="109"/>
      <c r="C50" s="109"/>
      <c r="D50" s="113"/>
      <c r="E50" s="104"/>
      <c r="F50" s="110"/>
      <c r="G50" s="104"/>
      <c r="H50" s="114"/>
      <c r="I50" s="64" t="s">
        <v>19</v>
      </c>
      <c r="J50" s="65"/>
      <c r="K50" s="50" t="str">
        <f>UPPER(IF(OR(J50="a",J50="as"),I48,IF(OR(J50="b",J50="bs"),I52,)))</f>
        <v/>
      </c>
      <c r="L50" s="70"/>
      <c r="M50" s="131"/>
      <c r="N50" s="78"/>
      <c r="O50" s="105"/>
      <c r="P50" s="78"/>
      <c r="Q50" s="53"/>
    </row>
    <row r="51" spans="1:17" s="54" customFormat="1" ht="9.6" customHeight="1" x14ac:dyDescent="0.2">
      <c r="A51" s="56">
        <v>23</v>
      </c>
      <c r="B51" s="46">
        <f>IF($D51="","",VLOOKUP($D51,[1]女單準備名單!$A$7:$P$38,15))</f>
        <v>0</v>
      </c>
      <c r="C51" s="46">
        <f>IF($D51="","",VLOOKUP($D51,[1]女單準備名單!$A$7:$P$38,16))</f>
        <v>0</v>
      </c>
      <c r="D51" s="47">
        <v>23</v>
      </c>
      <c r="E51" s="46" t="str">
        <f>UPPER(IF($D51="","",VLOOKUP($D51,[1]女單準備名單!$A$7:$P$38,2)))</f>
        <v>BYE</v>
      </c>
      <c r="F51" s="46"/>
      <c r="G51" s="46">
        <f>IF($D51="","",VLOOKUP($D51,[1]女單準備名單!$A$7:$P$38,4))</f>
        <v>0</v>
      </c>
      <c r="H51" s="103"/>
      <c r="I51" s="77"/>
      <c r="J51" s="115"/>
      <c r="K51" s="58"/>
      <c r="L51" s="52"/>
      <c r="M51" s="131"/>
      <c r="N51" s="78"/>
      <c r="O51" s="105"/>
      <c r="P51" s="78"/>
      <c r="Q51" s="53"/>
    </row>
    <row r="52" spans="1:17" s="54" customFormat="1" ht="9.6" customHeight="1" x14ac:dyDescent="0.2">
      <c r="A52" s="56"/>
      <c r="B52" s="109"/>
      <c r="C52" s="109"/>
      <c r="D52" s="109"/>
      <c r="E52" s="104"/>
      <c r="F52" s="110"/>
      <c r="G52" s="64" t="s">
        <v>19</v>
      </c>
      <c r="H52" s="59"/>
      <c r="I52" s="50" t="str">
        <f>UPPER(IF(OR(H52="a",H52="as"),E51,IF(OR(H52="b",H52="bs"),E53,)))</f>
        <v/>
      </c>
      <c r="J52" s="116"/>
      <c r="K52" s="77"/>
      <c r="L52" s="52"/>
      <c r="M52" s="131"/>
      <c r="N52" s="78"/>
      <c r="O52" s="105"/>
      <c r="P52" s="78"/>
      <c r="Q52" s="53"/>
    </row>
    <row r="53" spans="1:17" s="54" customFormat="1" ht="9.6" customHeight="1" x14ac:dyDescent="0.2">
      <c r="A53" s="45">
        <v>24</v>
      </c>
      <c r="B53" s="46">
        <f>IF($D53="","",VLOOKUP($D53,[1]女單準備名單!$A$7:$P$38,15))</f>
        <v>0</v>
      </c>
      <c r="C53" s="46">
        <f>IF($D53="","",VLOOKUP($D53,[1]女單準備名單!$A$7:$P$38,16))</f>
        <v>0</v>
      </c>
      <c r="D53" s="47">
        <v>4</v>
      </c>
      <c r="E53" s="48" t="str">
        <f>UPPER(IF($D53="","",VLOOKUP($D53,[1]女單準備名單!$A$7:$P$38,2)))</f>
        <v>賴芃妤</v>
      </c>
      <c r="F53" s="48"/>
      <c r="G53" s="48" t="str">
        <f>IF($D53="","",VLOOKUP($D53,[1]女單準備名單!$A$7:$P$38,4))</f>
        <v>縣立花壇國小</v>
      </c>
      <c r="H53" s="117"/>
      <c r="I53" s="58"/>
      <c r="J53" s="104"/>
      <c r="K53" s="77"/>
      <c r="L53" s="52"/>
      <c r="M53" s="131"/>
      <c r="N53" s="78"/>
      <c r="O53" s="105"/>
      <c r="P53" s="78"/>
      <c r="Q53" s="53"/>
    </row>
    <row r="54" spans="1:17" s="54" customFormat="1" ht="9.6" customHeight="1" x14ac:dyDescent="0.2">
      <c r="A54" s="56"/>
      <c r="B54" s="109"/>
      <c r="C54" s="109"/>
      <c r="D54" s="109"/>
      <c r="E54" s="118"/>
      <c r="F54" s="120"/>
      <c r="G54" s="118"/>
      <c r="H54" s="114"/>
      <c r="I54" s="104"/>
      <c r="J54" s="104"/>
      <c r="K54" s="77"/>
      <c r="L54" s="63"/>
      <c r="M54" s="64" t="s">
        <v>19</v>
      </c>
      <c r="N54" s="65"/>
      <c r="O54" s="50" t="str">
        <f>UPPER(IF(OR(N54="a",N54="as"),M46,IF(OR(N54="b",N54="bs"),M62,)))</f>
        <v/>
      </c>
      <c r="P54" s="133"/>
      <c r="Q54" s="53"/>
    </row>
    <row r="55" spans="1:17" s="54" customFormat="1" ht="9.6" customHeight="1" x14ac:dyDescent="0.2">
      <c r="A55" s="45">
        <v>25</v>
      </c>
      <c r="B55" s="46">
        <f>IF($D55="","",VLOOKUP($D55,[1]女單準備名單!$A$7:$P$38,15))</f>
        <v>0</v>
      </c>
      <c r="C55" s="46">
        <f>IF($D55="","",VLOOKUP($D55,[1]女單準備名單!$A$7:$P$38,16))</f>
        <v>0</v>
      </c>
      <c r="D55" s="47">
        <v>7</v>
      </c>
      <c r="E55" s="149" t="s">
        <v>123</v>
      </c>
      <c r="F55" s="48"/>
      <c r="G55" s="150" t="s">
        <v>122</v>
      </c>
      <c r="H55" s="103"/>
      <c r="I55" s="104"/>
      <c r="J55" s="104"/>
      <c r="K55" s="104"/>
      <c r="L55" s="52"/>
      <c r="M55" s="105"/>
      <c r="N55" s="78"/>
      <c r="O55" s="58"/>
      <c r="P55" s="138"/>
      <c r="Q55" s="53"/>
    </row>
    <row r="56" spans="1:17" s="54" customFormat="1" ht="9.6" customHeight="1" x14ac:dyDescent="0.2">
      <c r="A56" s="56"/>
      <c r="B56" s="109"/>
      <c r="C56" s="109"/>
      <c r="D56" s="109"/>
      <c r="E56" s="104"/>
      <c r="F56" s="110"/>
      <c r="G56" s="64" t="s">
        <v>19</v>
      </c>
      <c r="H56" s="59"/>
      <c r="I56" s="50" t="str">
        <f>UPPER(IF(OR(H56="a",H56="as"),E55,IF(OR(H56="b",H56="bs"),E57,)))</f>
        <v/>
      </c>
      <c r="J56" s="50"/>
      <c r="K56" s="104"/>
      <c r="L56" s="52"/>
      <c r="M56" s="105"/>
      <c r="N56" s="78"/>
      <c r="O56" s="105"/>
      <c r="P56" s="134"/>
      <c r="Q56" s="53"/>
    </row>
    <row r="57" spans="1:17" s="54" customFormat="1" ht="9.6" customHeight="1" x14ac:dyDescent="0.2">
      <c r="A57" s="56">
        <v>26</v>
      </c>
      <c r="B57" s="46">
        <f>IF($D57="","",VLOOKUP($D57,[1]女單準備名單!$A$7:$P$38,15))</f>
        <v>0</v>
      </c>
      <c r="C57" s="46">
        <f>IF($D57="","",VLOOKUP($D57,[1]女單準備名單!$A$7:$P$38,16))</f>
        <v>0</v>
      </c>
      <c r="D57" s="47">
        <v>23</v>
      </c>
      <c r="E57" s="46" t="str">
        <f>UPPER(IF($D57="","",VLOOKUP($D57,[1]女單準備名單!$A$7:$P$38,2)))</f>
        <v>BYE</v>
      </c>
      <c r="F57" s="46"/>
      <c r="G57" s="46">
        <f>IF($D57="","",VLOOKUP($D57,[1]女單準備名單!$A$7:$P$38,4))</f>
        <v>0</v>
      </c>
      <c r="H57" s="111"/>
      <c r="I57" s="58"/>
      <c r="J57" s="112"/>
      <c r="K57" s="104"/>
      <c r="L57" s="52"/>
      <c r="M57" s="105"/>
      <c r="N57" s="78"/>
      <c r="O57" s="105"/>
      <c r="P57" s="134"/>
      <c r="Q57" s="53"/>
    </row>
    <row r="58" spans="1:17" s="54" customFormat="1" ht="9.6" customHeight="1" x14ac:dyDescent="0.2">
      <c r="A58" s="56"/>
      <c r="B58" s="109"/>
      <c r="C58" s="109"/>
      <c r="D58" s="113"/>
      <c r="E58" s="104"/>
      <c r="F58" s="110"/>
      <c r="G58" s="104"/>
      <c r="H58" s="114"/>
      <c r="I58" s="64" t="s">
        <v>19</v>
      </c>
      <c r="J58" s="65"/>
      <c r="K58" s="50" t="str">
        <f>UPPER(IF(OR(J58="a",J58="as"),I56,IF(OR(J58="b",J58="bs"),I60,)))</f>
        <v/>
      </c>
      <c r="L58" s="51"/>
      <c r="M58" s="105"/>
      <c r="N58" s="78"/>
      <c r="O58" s="105"/>
      <c r="P58" s="134"/>
      <c r="Q58" s="53"/>
    </row>
    <row r="59" spans="1:17" s="54" customFormat="1" ht="9.6" customHeight="1" x14ac:dyDescent="0.2">
      <c r="A59" s="56">
        <v>27</v>
      </c>
      <c r="B59" s="46">
        <f>IF($D59="","",VLOOKUP($D59,[1]女單準備名單!$A$7:$P$38,15))</f>
        <v>0</v>
      </c>
      <c r="C59" s="46">
        <f>IF($D59="","",VLOOKUP($D59,[1]女單準備名單!$A$7:$P$38,16))</f>
        <v>0</v>
      </c>
      <c r="D59" s="47">
        <v>21</v>
      </c>
      <c r="E59" s="46" t="str">
        <f>UPPER(IF($D59="","",VLOOKUP($D59,[1]女單準備名單!$A$7:$P$38,2)))</f>
        <v>謝昀蓁</v>
      </c>
      <c r="F59" s="46"/>
      <c r="G59" s="46" t="str">
        <f>IF($D59="","",VLOOKUP($D59,[1]女單準備名單!$A$7:$P$38,4))</f>
        <v>市立黎明國小</v>
      </c>
      <c r="H59" s="103"/>
      <c r="I59" s="77"/>
      <c r="J59" s="115"/>
      <c r="K59" s="58"/>
      <c r="L59" s="68"/>
      <c r="M59" s="105"/>
      <c r="N59" s="78"/>
      <c r="O59" s="105"/>
      <c r="P59" s="134"/>
      <c r="Q59" s="130"/>
    </row>
    <row r="60" spans="1:17" s="54" customFormat="1" ht="9.6" customHeight="1" x14ac:dyDescent="0.2">
      <c r="A60" s="56"/>
      <c r="B60" s="109"/>
      <c r="C60" s="109"/>
      <c r="D60" s="113"/>
      <c r="E60" s="104"/>
      <c r="F60" s="110"/>
      <c r="G60" s="64" t="s">
        <v>19</v>
      </c>
      <c r="H60" s="59"/>
      <c r="I60" s="50" t="str">
        <f>UPPER(IF(OR(H60="a",H60="as"),E59,IF(OR(H60="b",H60="bs"),E61,)))</f>
        <v/>
      </c>
      <c r="J60" s="116"/>
      <c r="K60" s="77"/>
      <c r="L60" s="62"/>
      <c r="M60" s="105"/>
      <c r="N60" s="78"/>
      <c r="O60" s="105"/>
      <c r="P60" s="134"/>
      <c r="Q60" s="53"/>
    </row>
    <row r="61" spans="1:17" s="54" customFormat="1" ht="9.6" customHeight="1" x14ac:dyDescent="0.2">
      <c r="A61" s="56">
        <v>28</v>
      </c>
      <c r="B61" s="46">
        <f>IF($D61="","",VLOOKUP($D61,[1]女單準備名單!$A$7:$P$38,15))</f>
        <v>0</v>
      </c>
      <c r="C61" s="46">
        <f>IF($D61="","",VLOOKUP($D61,[1]女單準備名單!$A$7:$P$38,16))</f>
        <v>0</v>
      </c>
      <c r="D61" s="47">
        <v>9</v>
      </c>
      <c r="E61" s="46" t="str">
        <f>UPPER(IF($D61="","",VLOOKUP($D61,[1]女單準備名單!$A$7:$P$38,2)))</f>
        <v>洪睿含</v>
      </c>
      <c r="F61" s="46"/>
      <c r="G61" s="46" t="str">
        <f>IF($D61="","",VLOOKUP($D61,[1]女單準備名單!$A$7:$P$38,4))</f>
        <v>市立三民區民族國小</v>
      </c>
      <c r="H61" s="117"/>
      <c r="I61" s="58"/>
      <c r="J61" s="104"/>
      <c r="K61" s="77"/>
      <c r="L61" s="62"/>
      <c r="M61" s="105"/>
      <c r="N61" s="78"/>
      <c r="O61" s="105"/>
      <c r="P61" s="134"/>
      <c r="Q61" s="53"/>
    </row>
    <row r="62" spans="1:17" s="54" customFormat="1" ht="9.6" customHeight="1" x14ac:dyDescent="0.2">
      <c r="A62" s="56"/>
      <c r="B62" s="109"/>
      <c r="C62" s="109"/>
      <c r="D62" s="139"/>
      <c r="E62" s="104"/>
      <c r="F62" s="110"/>
      <c r="G62" s="118"/>
      <c r="H62" s="114"/>
      <c r="I62" s="104"/>
      <c r="J62" s="104"/>
      <c r="K62" s="64" t="s">
        <v>19</v>
      </c>
      <c r="L62" s="65"/>
      <c r="M62" s="50" t="str">
        <f>UPPER(IF(OR(L62="a",L62="as"),K58,IF(OR(L62="b",L62="bs"),K66,)))</f>
        <v/>
      </c>
      <c r="N62" s="133"/>
      <c r="O62" s="105"/>
      <c r="P62" s="134"/>
      <c r="Q62" s="53"/>
    </row>
    <row r="63" spans="1:17" s="54" customFormat="1" ht="9.6" customHeight="1" x14ac:dyDescent="0.2">
      <c r="A63" s="56">
        <v>29</v>
      </c>
      <c r="B63" s="46">
        <f>IF($D63="","",VLOOKUP($D63,[1]女單準備名單!$A$7:$P$38,15))</f>
        <v>0</v>
      </c>
      <c r="C63" s="46">
        <f>IF($D63="","",VLOOKUP($D63,[1]女單準備名單!$A$7:$P$38,16))</f>
        <v>0</v>
      </c>
      <c r="D63" s="47">
        <v>14</v>
      </c>
      <c r="E63" s="46" t="str">
        <f>UPPER(IF($D63="","",VLOOKUP($D63,[1]女單準備名單!$A$7:$P$38,2)))</f>
        <v>林珮珮</v>
      </c>
      <c r="F63" s="46"/>
      <c r="G63" s="46" t="str">
        <f>IF($D63="","",VLOOKUP($D63,[1]女單準備名單!$A$7:$P$38,4))</f>
        <v>市立三民區民族國小</v>
      </c>
      <c r="H63" s="119"/>
      <c r="I63" s="104"/>
      <c r="J63" s="104"/>
      <c r="K63" s="104"/>
      <c r="L63" s="62"/>
      <c r="M63" s="58"/>
      <c r="N63" s="63"/>
      <c r="O63" s="107"/>
      <c r="P63" s="108"/>
      <c r="Q63" s="53"/>
    </row>
    <row r="64" spans="1:17" s="54" customFormat="1" ht="9.6" customHeight="1" x14ac:dyDescent="0.2">
      <c r="A64" s="56"/>
      <c r="B64" s="109"/>
      <c r="C64" s="109"/>
      <c r="D64" s="113"/>
      <c r="E64" s="104"/>
      <c r="F64" s="110"/>
      <c r="G64" s="64" t="s">
        <v>19</v>
      </c>
      <c r="H64" s="59"/>
      <c r="I64" s="50" t="str">
        <f>UPPER(IF(OR(H64="a",H64="as"),E63,IF(OR(H64="b",H64="bs"),E65,)))</f>
        <v/>
      </c>
      <c r="J64" s="50"/>
      <c r="K64" s="104"/>
      <c r="L64" s="62"/>
      <c r="M64" s="52"/>
      <c r="N64" s="63"/>
      <c r="O64" s="107"/>
      <c r="P64" s="108"/>
      <c r="Q64" s="53"/>
    </row>
    <row r="65" spans="1:17" s="54" customFormat="1" ht="9.6" customHeight="1" x14ac:dyDescent="0.2">
      <c r="A65" s="56">
        <v>30</v>
      </c>
      <c r="B65" s="46">
        <f>IF($D65="","",VLOOKUP($D65,[1]女單準備名單!$A$7:$P$38,15))</f>
        <v>0</v>
      </c>
      <c r="C65" s="46">
        <f>IF($D65="","",VLOOKUP($D65,[1]女單準備名單!$A$7:$P$38,16))</f>
        <v>0</v>
      </c>
      <c r="D65" s="47">
        <v>23</v>
      </c>
      <c r="E65" s="46" t="str">
        <f>UPPER(IF($D65="","",VLOOKUP($D65,[1]女單準備名單!$A$7:$P$38,2)))</f>
        <v>BYE</v>
      </c>
      <c r="F65" s="46"/>
      <c r="G65" s="46">
        <f>IF($D65="","",VLOOKUP($D65,[1]女單準備名單!$A$7:$P$38,4))</f>
        <v>0</v>
      </c>
      <c r="H65" s="111"/>
      <c r="I65" s="58"/>
      <c r="J65" s="112"/>
      <c r="K65" s="104"/>
      <c r="L65" s="62"/>
      <c r="M65" s="52"/>
      <c r="N65" s="63"/>
      <c r="O65" s="107"/>
      <c r="P65" s="108"/>
      <c r="Q65" s="53"/>
    </row>
    <row r="66" spans="1:17" s="54" customFormat="1" ht="9.6" customHeight="1" x14ac:dyDescent="0.2">
      <c r="A66" s="56"/>
      <c r="B66" s="109"/>
      <c r="C66" s="109"/>
      <c r="D66" s="113"/>
      <c r="E66" s="104"/>
      <c r="F66" s="110"/>
      <c r="G66" s="104"/>
      <c r="H66" s="114"/>
      <c r="I66" s="64" t="s">
        <v>19</v>
      </c>
      <c r="J66" s="65"/>
      <c r="K66" s="50" t="str">
        <f>UPPER(IF(OR(J66="a",J66="as"),I64,IF(OR(J66="b",J66="bs"),I68,)))</f>
        <v/>
      </c>
      <c r="L66" s="70"/>
      <c r="M66" s="52"/>
      <c r="N66" s="63"/>
      <c r="O66" s="107"/>
      <c r="P66" s="108"/>
      <c r="Q66" s="53"/>
    </row>
    <row r="67" spans="1:17" s="54" customFormat="1" ht="9.6" customHeight="1" x14ac:dyDescent="0.2">
      <c r="A67" s="56">
        <v>31</v>
      </c>
      <c r="B67" s="46">
        <f>IF($D67="","",VLOOKUP($D67,[1]女單準備名單!$A$7:$P$38,15))</f>
        <v>0</v>
      </c>
      <c r="C67" s="46">
        <f>IF($D67="","",VLOOKUP($D67,[1]女單準備名單!$A$7:$P$38,16))</f>
        <v>0</v>
      </c>
      <c r="D67" s="47">
        <v>23</v>
      </c>
      <c r="E67" s="46" t="str">
        <f>UPPER(IF($D67="","",VLOOKUP($D67,[1]女單準備名單!$A$7:$P$38,2)))</f>
        <v>BYE</v>
      </c>
      <c r="F67" s="46"/>
      <c r="G67" s="46">
        <f>IF($D67="","",VLOOKUP($D67,[1]女單準備名單!$A$7:$P$38,4))</f>
        <v>0</v>
      </c>
      <c r="H67" s="103"/>
      <c r="I67" s="77"/>
      <c r="J67" s="115"/>
      <c r="K67" s="58"/>
      <c r="L67" s="52"/>
      <c r="M67" s="52"/>
      <c r="N67" s="52"/>
      <c r="O67" s="107"/>
      <c r="P67" s="108"/>
      <c r="Q67" s="53"/>
    </row>
    <row r="68" spans="1:17" s="54" customFormat="1" ht="9.6" customHeight="1" x14ac:dyDescent="0.2">
      <c r="A68" s="56"/>
      <c r="B68" s="109"/>
      <c r="C68" s="109"/>
      <c r="D68" s="109"/>
      <c r="E68" s="104"/>
      <c r="F68" s="110"/>
      <c r="G68" s="64" t="s">
        <v>19</v>
      </c>
      <c r="H68" s="59"/>
      <c r="I68" s="50" t="str">
        <f>UPPER(IF(OR(H68="a",H68="as"),E67,IF(OR(H68="b",H68="bs"),E69,)))</f>
        <v/>
      </c>
      <c r="J68" s="116"/>
      <c r="K68" s="77"/>
      <c r="L68" s="52"/>
      <c r="M68" s="52"/>
      <c r="N68" s="52"/>
      <c r="O68" s="107"/>
      <c r="P68" s="108"/>
      <c r="Q68" s="53"/>
    </row>
    <row r="69" spans="1:17" s="54" customFormat="1" ht="9.6" customHeight="1" x14ac:dyDescent="0.2">
      <c r="A69" s="45">
        <v>32</v>
      </c>
      <c r="B69" s="46">
        <f>IF($D69="","",VLOOKUP($D69,[1]女單準備名單!$A$7:$P$38,15))</f>
        <v>0</v>
      </c>
      <c r="C69" s="46">
        <f>IF($D69="","",VLOOKUP($D69,[1]女單準備名單!$A$7:$P$38,16))</f>
        <v>0</v>
      </c>
      <c r="D69" s="47">
        <v>2</v>
      </c>
      <c r="E69" s="48" t="str">
        <f>UPPER(IF($D69="","",VLOOKUP($D69,[1]女單準備名單!$A$7:$P$38,2)))</f>
        <v>曾子穎</v>
      </c>
      <c r="F69" s="48"/>
      <c r="G69" s="48" t="str">
        <f>IF($D69="","",VLOOKUP($D69,[1]女單準備名單!$A$7:$P$38,4))</f>
        <v>市立三民區民族國小</v>
      </c>
      <c r="H69" s="117"/>
      <c r="I69" s="58"/>
      <c r="J69" s="104"/>
      <c r="K69" s="77"/>
      <c r="L69" s="77"/>
      <c r="M69" s="131"/>
      <c r="N69" s="134"/>
      <c r="O69" s="107"/>
      <c r="P69" s="108"/>
      <c r="Q69" s="53"/>
    </row>
    <row r="70" spans="1:17" s="148" customFormat="1" ht="6.75" customHeight="1" x14ac:dyDescent="0.2">
      <c r="A70" s="140"/>
      <c r="B70" s="140"/>
      <c r="C70" s="140"/>
      <c r="D70" s="140"/>
      <c r="E70" s="141"/>
      <c r="F70" s="141"/>
      <c r="G70" s="141"/>
      <c r="H70" s="142"/>
      <c r="I70" s="143"/>
      <c r="J70" s="144"/>
      <c r="K70" s="145"/>
      <c r="L70" s="146"/>
      <c r="M70" s="145"/>
      <c r="N70" s="146"/>
      <c r="O70" s="143"/>
      <c r="P70" s="144"/>
      <c r="Q70" s="147"/>
    </row>
  </sheetData>
  <mergeCells count="1">
    <mergeCell ref="A4:C4"/>
  </mergeCells>
  <phoneticPr fontId="3" type="noConversion"/>
  <conditionalFormatting sqref="F39 F41 F7 F9 F11 F13 F15 F17 F19 F23 F43 F45 F47 F49 F51 F53 F21 F25 F27 F29 F31 F33 F35 F37 F55 F57 F59 F61 F63 F65 F67 F69">
    <cfRule type="expression" dxfId="79" priority="1" stopIfTrue="1">
      <formula>AND($D7&lt;9,$C7&gt;0)</formula>
    </cfRule>
  </conditionalFormatting>
  <conditionalFormatting sqref="G8 G40 G16 K14 G20 K30 G24 G48 K46 G52 G32 G44 G36 G12 K62 G28 I18 I26 I34 I42 I50 I58 I66 I10 G56 G64 G68 G60 M22 M39 M54">
    <cfRule type="expression" dxfId="78" priority="2" stopIfTrue="1">
      <formula>AND($M$1="CU",G8="Umpire")</formula>
    </cfRule>
    <cfRule type="expression" dxfId="77" priority="3" stopIfTrue="1">
      <formula>AND($M$1="CU",G8&lt;&gt;"Umpire",H8&lt;&gt;"")</formula>
    </cfRule>
    <cfRule type="expression" dxfId="76" priority="4" stopIfTrue="1">
      <formula>AND($M$1="CU",G8&lt;&gt;"Umpire")</formula>
    </cfRule>
  </conditionalFormatting>
  <conditionalFormatting sqref="D67 D65 D63 D61 D59 D57 D55 D53 D51 D49 D47 D45 D43 D41 D69">
    <cfRule type="expression" dxfId="75" priority="5" stopIfTrue="1">
      <formula>AND($D41&lt;9,$C41&gt;0)</formula>
    </cfRule>
  </conditionalFormatting>
  <conditionalFormatting sqref="K10 K18 K26 K34 K42 K50 K58 K66 M14 M30 M46 M62 O22 O54 I8 I12 I16 I20 I24 I28 I32 I36 I40 I44 I48 I52 I56 I60 I64 I68">
    <cfRule type="expression" dxfId="74" priority="6" stopIfTrue="1">
      <formula>H8="as"</formula>
    </cfRule>
    <cfRule type="expression" dxfId="73" priority="7" stopIfTrue="1">
      <formula>H8="bs"</formula>
    </cfRule>
  </conditionalFormatting>
  <conditionalFormatting sqref="B7 B9 B11 B13 B15 B17 B19 B21 B23 B25 B27 B29 B31 B33 B35 B37 B39 B41 B43 B45 B47 B49 B51 B53 B55 B57 B59 B61 B63 B65 B67 B69">
    <cfRule type="cellIs" dxfId="72" priority="8" stopIfTrue="1" operator="equal">
      <formula>"QA"</formula>
    </cfRule>
    <cfRule type="cellIs" dxfId="71" priority="9" stopIfTrue="1" operator="equal">
      <formula>"DA"</formula>
    </cfRule>
  </conditionalFormatting>
  <conditionalFormatting sqref="H8 H12 H16 H20 H24 H28 H32 H36 H40 H44 H48 H52 H56 H60 H64 H68 J66 J58 J50 J42 J34 J26 J18 J10 L14 L30 L46 L62 N54 N39 N22">
    <cfRule type="expression" dxfId="70" priority="10" stopIfTrue="1">
      <formula>$M$1="CU"</formula>
    </cfRule>
  </conditionalFormatting>
  <conditionalFormatting sqref="O38">
    <cfRule type="expression" dxfId="69" priority="11" stopIfTrue="1">
      <formula>N39="as"</formula>
    </cfRule>
    <cfRule type="expression" dxfId="68" priority="12" stopIfTrue="1">
      <formula>N39="bs"</formula>
    </cfRule>
  </conditionalFormatting>
  <conditionalFormatting sqref="D7 D9 D11 D13 D15 D17 D19 D21 D23 D25 D27 D29 D31 D33 D35 D37 D39">
    <cfRule type="expression" dxfId="67" priority="13" stopIfTrue="1">
      <formula>$D7&lt;9</formula>
    </cfRule>
  </conditionalFormatting>
  <dataValidations count="1">
    <dataValidation type="list" allowBlank="1" showInputMessage="1" sqref="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formula1>$T$8:$T$17</formula1>
    </dataValidation>
  </dataValidations>
  <printOptions horizontalCentered="1"/>
  <pageMargins left="0.35433070866141736" right="0.35433070866141736" top="0.39370078740157483" bottom="0.39370078740157483"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1]!Jun_Show_CU">
                <anchor moveWithCells="1" sizeWithCells="1">
                  <from>
                    <xdr:col>10</xdr:col>
                    <xdr:colOff>514350</xdr:colOff>
                    <xdr:row>0</xdr:row>
                    <xdr:rowOff>9525</xdr:rowOff>
                  </from>
                  <to>
                    <xdr:col>12</xdr:col>
                    <xdr:colOff>361950</xdr:colOff>
                    <xdr:row>0</xdr:row>
                    <xdr:rowOff>171450</xdr:rowOff>
                  </to>
                </anchor>
              </controlPr>
            </control>
          </mc:Choice>
        </mc:AlternateContent>
        <mc:AlternateContent xmlns:mc="http://schemas.openxmlformats.org/markup-compatibility/2006">
          <mc:Choice Requires="x14">
            <control shapeId="12290" r:id="rId5" name="Button 2">
              <controlPr defaultSize="0" print="0" autoFill="0" autoPict="0" macro="[1]!Jun_Hide_CU">
                <anchor moveWithCells="1" sizeWithCells="1">
                  <from>
                    <xdr:col>10</xdr:col>
                    <xdr:colOff>504825</xdr:colOff>
                    <xdr:row>0</xdr:row>
                    <xdr:rowOff>180975</xdr:rowOff>
                  </from>
                  <to>
                    <xdr:col>12</xdr:col>
                    <xdr:colOff>361950</xdr:colOff>
                    <xdr:row>1</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$S$7:$S$16</xm:f>
          </x14:formula1>
          <xm: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I66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I65602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I131138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I196674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I262210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I327746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I393282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I458818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I524354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I589890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I655426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I720962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I786498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I852034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I917570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I983106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G40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G65580 JC65580 SY65580 ACU65580 AMQ65580 AWM65580 BGI65580 BQE65580 CAA65580 CJW65580 CTS65580 DDO65580 DNK65580 DXG65580 EHC65580 EQY65580 FAU65580 FKQ65580 FUM65580 GEI65580 GOE65580 GYA65580 HHW65580 HRS65580 IBO65580 ILK65580 IVG65580 JFC65580 JOY65580 JYU65580 KIQ65580 KSM65580 LCI65580 LME65580 LWA65580 MFW65580 MPS65580 MZO65580 NJK65580 NTG65580 ODC65580 OMY65580 OWU65580 PGQ65580 PQM65580 QAI65580 QKE65580 QUA65580 RDW65580 RNS65580 RXO65580 SHK65580 SRG65580 TBC65580 TKY65580 TUU65580 UEQ65580 UOM65580 UYI65580 VIE65580 VSA65580 WBW65580 WLS65580 WVO65580 G131116 JC131116 SY131116 ACU131116 AMQ131116 AWM131116 BGI131116 BQE131116 CAA131116 CJW131116 CTS131116 DDO131116 DNK131116 DXG131116 EHC131116 EQY131116 FAU131116 FKQ131116 FUM131116 GEI131116 GOE131116 GYA131116 HHW131116 HRS131116 IBO131116 ILK131116 IVG131116 JFC131116 JOY131116 JYU131116 KIQ131116 KSM131116 LCI131116 LME131116 LWA131116 MFW131116 MPS131116 MZO131116 NJK131116 NTG131116 ODC131116 OMY131116 OWU131116 PGQ131116 PQM131116 QAI131116 QKE131116 QUA131116 RDW131116 RNS131116 RXO131116 SHK131116 SRG131116 TBC131116 TKY131116 TUU131116 UEQ131116 UOM131116 UYI131116 VIE131116 VSA131116 WBW131116 WLS131116 WVO131116 G196652 JC196652 SY196652 ACU196652 AMQ196652 AWM196652 BGI196652 BQE196652 CAA196652 CJW196652 CTS196652 DDO196652 DNK196652 DXG196652 EHC196652 EQY196652 FAU196652 FKQ196652 FUM196652 GEI196652 GOE196652 GYA196652 HHW196652 HRS196652 IBO196652 ILK196652 IVG196652 JFC196652 JOY196652 JYU196652 KIQ196652 KSM196652 LCI196652 LME196652 LWA196652 MFW196652 MPS196652 MZO196652 NJK196652 NTG196652 ODC196652 OMY196652 OWU196652 PGQ196652 PQM196652 QAI196652 QKE196652 QUA196652 RDW196652 RNS196652 RXO196652 SHK196652 SRG196652 TBC196652 TKY196652 TUU196652 UEQ196652 UOM196652 UYI196652 VIE196652 VSA196652 WBW196652 WLS196652 WVO196652 G262188 JC262188 SY262188 ACU262188 AMQ262188 AWM262188 BGI262188 BQE262188 CAA262188 CJW262188 CTS262188 DDO262188 DNK262188 DXG262188 EHC262188 EQY262188 FAU262188 FKQ262188 FUM262188 GEI262188 GOE262188 GYA262188 HHW262188 HRS262188 IBO262188 ILK262188 IVG262188 JFC262188 JOY262188 JYU262188 KIQ262188 KSM262188 LCI262188 LME262188 LWA262188 MFW262188 MPS262188 MZO262188 NJK262188 NTG262188 ODC262188 OMY262188 OWU262188 PGQ262188 PQM262188 QAI262188 QKE262188 QUA262188 RDW262188 RNS262188 RXO262188 SHK262188 SRG262188 TBC262188 TKY262188 TUU262188 UEQ262188 UOM262188 UYI262188 VIE262188 VSA262188 WBW262188 WLS262188 WVO262188 G327724 JC327724 SY327724 ACU327724 AMQ327724 AWM327724 BGI327724 BQE327724 CAA327724 CJW327724 CTS327724 DDO327724 DNK327724 DXG327724 EHC327724 EQY327724 FAU327724 FKQ327724 FUM327724 GEI327724 GOE327724 GYA327724 HHW327724 HRS327724 IBO327724 ILK327724 IVG327724 JFC327724 JOY327724 JYU327724 KIQ327724 KSM327724 LCI327724 LME327724 LWA327724 MFW327724 MPS327724 MZO327724 NJK327724 NTG327724 ODC327724 OMY327724 OWU327724 PGQ327724 PQM327724 QAI327724 QKE327724 QUA327724 RDW327724 RNS327724 RXO327724 SHK327724 SRG327724 TBC327724 TKY327724 TUU327724 UEQ327724 UOM327724 UYI327724 VIE327724 VSA327724 WBW327724 WLS327724 WVO327724 G393260 JC393260 SY393260 ACU393260 AMQ393260 AWM393260 BGI393260 BQE393260 CAA393260 CJW393260 CTS393260 DDO393260 DNK393260 DXG393260 EHC393260 EQY393260 FAU393260 FKQ393260 FUM393260 GEI393260 GOE393260 GYA393260 HHW393260 HRS393260 IBO393260 ILK393260 IVG393260 JFC393260 JOY393260 JYU393260 KIQ393260 KSM393260 LCI393260 LME393260 LWA393260 MFW393260 MPS393260 MZO393260 NJK393260 NTG393260 ODC393260 OMY393260 OWU393260 PGQ393260 PQM393260 QAI393260 QKE393260 QUA393260 RDW393260 RNS393260 RXO393260 SHK393260 SRG393260 TBC393260 TKY393260 TUU393260 UEQ393260 UOM393260 UYI393260 VIE393260 VSA393260 WBW393260 WLS393260 WVO393260 G458796 JC458796 SY458796 ACU458796 AMQ458796 AWM458796 BGI458796 BQE458796 CAA458796 CJW458796 CTS458796 DDO458796 DNK458796 DXG458796 EHC458796 EQY458796 FAU458796 FKQ458796 FUM458796 GEI458796 GOE458796 GYA458796 HHW458796 HRS458796 IBO458796 ILK458796 IVG458796 JFC458796 JOY458796 JYU458796 KIQ458796 KSM458796 LCI458796 LME458796 LWA458796 MFW458796 MPS458796 MZO458796 NJK458796 NTG458796 ODC458796 OMY458796 OWU458796 PGQ458796 PQM458796 QAI458796 QKE458796 QUA458796 RDW458796 RNS458796 RXO458796 SHK458796 SRG458796 TBC458796 TKY458796 TUU458796 UEQ458796 UOM458796 UYI458796 VIE458796 VSA458796 WBW458796 WLS458796 WVO458796 G524332 JC524332 SY524332 ACU524332 AMQ524332 AWM524332 BGI524332 BQE524332 CAA524332 CJW524332 CTS524332 DDO524332 DNK524332 DXG524332 EHC524332 EQY524332 FAU524332 FKQ524332 FUM524332 GEI524332 GOE524332 GYA524332 HHW524332 HRS524332 IBO524332 ILK524332 IVG524332 JFC524332 JOY524332 JYU524332 KIQ524332 KSM524332 LCI524332 LME524332 LWA524332 MFW524332 MPS524332 MZO524332 NJK524332 NTG524332 ODC524332 OMY524332 OWU524332 PGQ524332 PQM524332 QAI524332 QKE524332 QUA524332 RDW524332 RNS524332 RXO524332 SHK524332 SRG524332 TBC524332 TKY524332 TUU524332 UEQ524332 UOM524332 UYI524332 VIE524332 VSA524332 WBW524332 WLS524332 WVO524332 G589868 JC589868 SY589868 ACU589868 AMQ589868 AWM589868 BGI589868 BQE589868 CAA589868 CJW589868 CTS589868 DDO589868 DNK589868 DXG589868 EHC589868 EQY589868 FAU589868 FKQ589868 FUM589868 GEI589868 GOE589868 GYA589868 HHW589868 HRS589868 IBO589868 ILK589868 IVG589868 JFC589868 JOY589868 JYU589868 KIQ589868 KSM589868 LCI589868 LME589868 LWA589868 MFW589868 MPS589868 MZO589868 NJK589868 NTG589868 ODC589868 OMY589868 OWU589868 PGQ589868 PQM589868 QAI589868 QKE589868 QUA589868 RDW589868 RNS589868 RXO589868 SHK589868 SRG589868 TBC589868 TKY589868 TUU589868 UEQ589868 UOM589868 UYI589868 VIE589868 VSA589868 WBW589868 WLS589868 WVO589868 G655404 JC655404 SY655404 ACU655404 AMQ655404 AWM655404 BGI655404 BQE655404 CAA655404 CJW655404 CTS655404 DDO655404 DNK655404 DXG655404 EHC655404 EQY655404 FAU655404 FKQ655404 FUM655404 GEI655404 GOE655404 GYA655404 HHW655404 HRS655404 IBO655404 ILK655404 IVG655404 JFC655404 JOY655404 JYU655404 KIQ655404 KSM655404 LCI655404 LME655404 LWA655404 MFW655404 MPS655404 MZO655404 NJK655404 NTG655404 ODC655404 OMY655404 OWU655404 PGQ655404 PQM655404 QAI655404 QKE655404 QUA655404 RDW655404 RNS655404 RXO655404 SHK655404 SRG655404 TBC655404 TKY655404 TUU655404 UEQ655404 UOM655404 UYI655404 VIE655404 VSA655404 WBW655404 WLS655404 WVO655404 G720940 JC720940 SY720940 ACU720940 AMQ720940 AWM720940 BGI720940 BQE720940 CAA720940 CJW720940 CTS720940 DDO720940 DNK720940 DXG720940 EHC720940 EQY720940 FAU720940 FKQ720940 FUM720940 GEI720940 GOE720940 GYA720940 HHW720940 HRS720940 IBO720940 ILK720940 IVG720940 JFC720940 JOY720940 JYU720940 KIQ720940 KSM720940 LCI720940 LME720940 LWA720940 MFW720940 MPS720940 MZO720940 NJK720940 NTG720940 ODC720940 OMY720940 OWU720940 PGQ720940 PQM720940 QAI720940 QKE720940 QUA720940 RDW720940 RNS720940 RXO720940 SHK720940 SRG720940 TBC720940 TKY720940 TUU720940 UEQ720940 UOM720940 UYI720940 VIE720940 VSA720940 WBW720940 WLS720940 WVO720940 G786476 JC786476 SY786476 ACU786476 AMQ786476 AWM786476 BGI786476 BQE786476 CAA786476 CJW786476 CTS786476 DDO786476 DNK786476 DXG786476 EHC786476 EQY786476 FAU786476 FKQ786476 FUM786476 GEI786476 GOE786476 GYA786476 HHW786476 HRS786476 IBO786476 ILK786476 IVG786476 JFC786476 JOY786476 JYU786476 KIQ786476 KSM786476 LCI786476 LME786476 LWA786476 MFW786476 MPS786476 MZO786476 NJK786476 NTG786476 ODC786476 OMY786476 OWU786476 PGQ786476 PQM786476 QAI786476 QKE786476 QUA786476 RDW786476 RNS786476 RXO786476 SHK786476 SRG786476 TBC786476 TKY786476 TUU786476 UEQ786476 UOM786476 UYI786476 VIE786476 VSA786476 WBW786476 WLS786476 WVO786476 G852012 JC852012 SY852012 ACU852012 AMQ852012 AWM852012 BGI852012 BQE852012 CAA852012 CJW852012 CTS852012 DDO852012 DNK852012 DXG852012 EHC852012 EQY852012 FAU852012 FKQ852012 FUM852012 GEI852012 GOE852012 GYA852012 HHW852012 HRS852012 IBO852012 ILK852012 IVG852012 JFC852012 JOY852012 JYU852012 KIQ852012 KSM852012 LCI852012 LME852012 LWA852012 MFW852012 MPS852012 MZO852012 NJK852012 NTG852012 ODC852012 OMY852012 OWU852012 PGQ852012 PQM852012 QAI852012 QKE852012 QUA852012 RDW852012 RNS852012 RXO852012 SHK852012 SRG852012 TBC852012 TKY852012 TUU852012 UEQ852012 UOM852012 UYI852012 VIE852012 VSA852012 WBW852012 WLS852012 WVO852012 G917548 JC917548 SY917548 ACU917548 AMQ917548 AWM917548 BGI917548 BQE917548 CAA917548 CJW917548 CTS917548 DDO917548 DNK917548 DXG917548 EHC917548 EQY917548 FAU917548 FKQ917548 FUM917548 GEI917548 GOE917548 GYA917548 HHW917548 HRS917548 IBO917548 ILK917548 IVG917548 JFC917548 JOY917548 JYU917548 KIQ917548 KSM917548 LCI917548 LME917548 LWA917548 MFW917548 MPS917548 MZO917548 NJK917548 NTG917548 ODC917548 OMY917548 OWU917548 PGQ917548 PQM917548 QAI917548 QKE917548 QUA917548 RDW917548 RNS917548 RXO917548 SHK917548 SRG917548 TBC917548 TKY917548 TUU917548 UEQ917548 UOM917548 UYI917548 VIE917548 VSA917548 WBW917548 WLS917548 WVO917548 G983084 JC983084 SY983084 ACU983084 AMQ983084 AWM983084 BGI983084 BQE983084 CAA983084 CJW983084 CTS983084 DDO983084 DNK983084 DXG983084 EHC983084 EQY983084 FAU983084 FKQ983084 FUM983084 GEI983084 GOE983084 GYA983084 HHW983084 HRS983084 IBO983084 ILK983084 IVG983084 JFC983084 JOY983084 JYU983084 KIQ983084 KSM983084 LCI983084 LME983084 LWA983084 MFW983084 MPS983084 MZO983084 NJK983084 NTG983084 ODC983084 OMY983084 OWU983084 PGQ983084 PQM983084 QAI983084 QKE983084 QUA983084 RDW983084 RNS983084 RXO983084 SHK983084 SRG983084 TBC983084 TKY983084 TUU983084 UEQ983084 UOM983084 UYI983084 VIE983084 VSA983084 WBW983084 WLS983084 WVO983084 G48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G52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G65588 JC65588 SY65588 ACU65588 AMQ65588 AWM65588 BGI65588 BQE65588 CAA65588 CJW65588 CTS65588 DDO65588 DNK65588 DXG65588 EHC65588 EQY65588 FAU65588 FKQ65588 FUM65588 GEI65588 GOE65588 GYA65588 HHW65588 HRS65588 IBO65588 ILK65588 IVG65588 JFC65588 JOY65588 JYU65588 KIQ65588 KSM65588 LCI65588 LME65588 LWA65588 MFW65588 MPS65588 MZO65588 NJK65588 NTG65588 ODC65588 OMY65588 OWU65588 PGQ65588 PQM65588 QAI65588 QKE65588 QUA65588 RDW65588 RNS65588 RXO65588 SHK65588 SRG65588 TBC65588 TKY65588 TUU65588 UEQ65588 UOM65588 UYI65588 VIE65588 VSA65588 WBW65588 WLS65588 WVO65588 G131124 JC131124 SY131124 ACU131124 AMQ131124 AWM131124 BGI131124 BQE131124 CAA131124 CJW131124 CTS131124 DDO131124 DNK131124 DXG131124 EHC131124 EQY131124 FAU131124 FKQ131124 FUM131124 GEI131124 GOE131124 GYA131124 HHW131124 HRS131124 IBO131124 ILK131124 IVG131124 JFC131124 JOY131124 JYU131124 KIQ131124 KSM131124 LCI131124 LME131124 LWA131124 MFW131124 MPS131124 MZO131124 NJK131124 NTG131124 ODC131124 OMY131124 OWU131124 PGQ131124 PQM131124 QAI131124 QKE131124 QUA131124 RDW131124 RNS131124 RXO131124 SHK131124 SRG131124 TBC131124 TKY131124 TUU131124 UEQ131124 UOM131124 UYI131124 VIE131124 VSA131124 WBW131124 WLS131124 WVO131124 G196660 JC196660 SY196660 ACU196660 AMQ196660 AWM196660 BGI196660 BQE196660 CAA196660 CJW196660 CTS196660 DDO196660 DNK196660 DXG196660 EHC196660 EQY196660 FAU196660 FKQ196660 FUM196660 GEI196660 GOE196660 GYA196660 HHW196660 HRS196660 IBO196660 ILK196660 IVG196660 JFC196660 JOY196660 JYU196660 KIQ196660 KSM196660 LCI196660 LME196660 LWA196660 MFW196660 MPS196660 MZO196660 NJK196660 NTG196660 ODC196660 OMY196660 OWU196660 PGQ196660 PQM196660 QAI196660 QKE196660 QUA196660 RDW196660 RNS196660 RXO196660 SHK196660 SRG196660 TBC196660 TKY196660 TUU196660 UEQ196660 UOM196660 UYI196660 VIE196660 VSA196660 WBW196660 WLS196660 WVO196660 G262196 JC262196 SY262196 ACU262196 AMQ262196 AWM262196 BGI262196 BQE262196 CAA262196 CJW262196 CTS262196 DDO262196 DNK262196 DXG262196 EHC262196 EQY262196 FAU262196 FKQ262196 FUM262196 GEI262196 GOE262196 GYA262196 HHW262196 HRS262196 IBO262196 ILK262196 IVG262196 JFC262196 JOY262196 JYU262196 KIQ262196 KSM262196 LCI262196 LME262196 LWA262196 MFW262196 MPS262196 MZO262196 NJK262196 NTG262196 ODC262196 OMY262196 OWU262196 PGQ262196 PQM262196 QAI262196 QKE262196 QUA262196 RDW262196 RNS262196 RXO262196 SHK262196 SRG262196 TBC262196 TKY262196 TUU262196 UEQ262196 UOM262196 UYI262196 VIE262196 VSA262196 WBW262196 WLS262196 WVO262196 G327732 JC327732 SY327732 ACU327732 AMQ327732 AWM327732 BGI327732 BQE327732 CAA327732 CJW327732 CTS327732 DDO327732 DNK327732 DXG327732 EHC327732 EQY327732 FAU327732 FKQ327732 FUM327732 GEI327732 GOE327732 GYA327732 HHW327732 HRS327732 IBO327732 ILK327732 IVG327732 JFC327732 JOY327732 JYU327732 KIQ327732 KSM327732 LCI327732 LME327732 LWA327732 MFW327732 MPS327732 MZO327732 NJK327732 NTG327732 ODC327732 OMY327732 OWU327732 PGQ327732 PQM327732 QAI327732 QKE327732 QUA327732 RDW327732 RNS327732 RXO327732 SHK327732 SRG327732 TBC327732 TKY327732 TUU327732 UEQ327732 UOM327732 UYI327732 VIE327732 VSA327732 WBW327732 WLS327732 WVO327732 G393268 JC393268 SY393268 ACU393268 AMQ393268 AWM393268 BGI393268 BQE393268 CAA393268 CJW393268 CTS393268 DDO393268 DNK393268 DXG393268 EHC393268 EQY393268 FAU393268 FKQ393268 FUM393268 GEI393268 GOE393268 GYA393268 HHW393268 HRS393268 IBO393268 ILK393268 IVG393268 JFC393268 JOY393268 JYU393268 KIQ393268 KSM393268 LCI393268 LME393268 LWA393268 MFW393268 MPS393268 MZO393268 NJK393268 NTG393268 ODC393268 OMY393268 OWU393268 PGQ393268 PQM393268 QAI393268 QKE393268 QUA393268 RDW393268 RNS393268 RXO393268 SHK393268 SRG393268 TBC393268 TKY393268 TUU393268 UEQ393268 UOM393268 UYI393268 VIE393268 VSA393268 WBW393268 WLS393268 WVO393268 G458804 JC458804 SY458804 ACU458804 AMQ458804 AWM458804 BGI458804 BQE458804 CAA458804 CJW458804 CTS458804 DDO458804 DNK458804 DXG458804 EHC458804 EQY458804 FAU458804 FKQ458804 FUM458804 GEI458804 GOE458804 GYA458804 HHW458804 HRS458804 IBO458804 ILK458804 IVG458804 JFC458804 JOY458804 JYU458804 KIQ458804 KSM458804 LCI458804 LME458804 LWA458804 MFW458804 MPS458804 MZO458804 NJK458804 NTG458804 ODC458804 OMY458804 OWU458804 PGQ458804 PQM458804 QAI458804 QKE458804 QUA458804 RDW458804 RNS458804 RXO458804 SHK458804 SRG458804 TBC458804 TKY458804 TUU458804 UEQ458804 UOM458804 UYI458804 VIE458804 VSA458804 WBW458804 WLS458804 WVO458804 G524340 JC524340 SY524340 ACU524340 AMQ524340 AWM524340 BGI524340 BQE524340 CAA524340 CJW524340 CTS524340 DDO524340 DNK524340 DXG524340 EHC524340 EQY524340 FAU524340 FKQ524340 FUM524340 GEI524340 GOE524340 GYA524340 HHW524340 HRS524340 IBO524340 ILK524340 IVG524340 JFC524340 JOY524340 JYU524340 KIQ524340 KSM524340 LCI524340 LME524340 LWA524340 MFW524340 MPS524340 MZO524340 NJK524340 NTG524340 ODC524340 OMY524340 OWU524340 PGQ524340 PQM524340 QAI524340 QKE524340 QUA524340 RDW524340 RNS524340 RXO524340 SHK524340 SRG524340 TBC524340 TKY524340 TUU524340 UEQ524340 UOM524340 UYI524340 VIE524340 VSA524340 WBW524340 WLS524340 WVO524340 G589876 JC589876 SY589876 ACU589876 AMQ589876 AWM589876 BGI589876 BQE589876 CAA589876 CJW589876 CTS589876 DDO589876 DNK589876 DXG589876 EHC589876 EQY589876 FAU589876 FKQ589876 FUM589876 GEI589876 GOE589876 GYA589876 HHW589876 HRS589876 IBO589876 ILK589876 IVG589876 JFC589876 JOY589876 JYU589876 KIQ589876 KSM589876 LCI589876 LME589876 LWA589876 MFW589876 MPS589876 MZO589876 NJK589876 NTG589876 ODC589876 OMY589876 OWU589876 PGQ589876 PQM589876 QAI589876 QKE589876 QUA589876 RDW589876 RNS589876 RXO589876 SHK589876 SRG589876 TBC589876 TKY589876 TUU589876 UEQ589876 UOM589876 UYI589876 VIE589876 VSA589876 WBW589876 WLS589876 WVO589876 G655412 JC655412 SY655412 ACU655412 AMQ655412 AWM655412 BGI655412 BQE655412 CAA655412 CJW655412 CTS655412 DDO655412 DNK655412 DXG655412 EHC655412 EQY655412 FAU655412 FKQ655412 FUM655412 GEI655412 GOE655412 GYA655412 HHW655412 HRS655412 IBO655412 ILK655412 IVG655412 JFC655412 JOY655412 JYU655412 KIQ655412 KSM655412 LCI655412 LME655412 LWA655412 MFW655412 MPS655412 MZO655412 NJK655412 NTG655412 ODC655412 OMY655412 OWU655412 PGQ655412 PQM655412 QAI655412 QKE655412 QUA655412 RDW655412 RNS655412 RXO655412 SHK655412 SRG655412 TBC655412 TKY655412 TUU655412 UEQ655412 UOM655412 UYI655412 VIE655412 VSA655412 WBW655412 WLS655412 WVO655412 G720948 JC720948 SY720948 ACU720948 AMQ720948 AWM720948 BGI720948 BQE720948 CAA720948 CJW720948 CTS720948 DDO720948 DNK720948 DXG720948 EHC720948 EQY720948 FAU720948 FKQ720948 FUM720948 GEI720948 GOE720948 GYA720948 HHW720948 HRS720948 IBO720948 ILK720948 IVG720948 JFC720948 JOY720948 JYU720948 KIQ720948 KSM720948 LCI720948 LME720948 LWA720948 MFW720948 MPS720948 MZO720948 NJK720948 NTG720948 ODC720948 OMY720948 OWU720948 PGQ720948 PQM720948 QAI720948 QKE720948 QUA720948 RDW720948 RNS720948 RXO720948 SHK720948 SRG720948 TBC720948 TKY720948 TUU720948 UEQ720948 UOM720948 UYI720948 VIE720948 VSA720948 WBW720948 WLS720948 WVO720948 G786484 JC786484 SY786484 ACU786484 AMQ786484 AWM786484 BGI786484 BQE786484 CAA786484 CJW786484 CTS786484 DDO786484 DNK786484 DXG786484 EHC786484 EQY786484 FAU786484 FKQ786484 FUM786484 GEI786484 GOE786484 GYA786484 HHW786484 HRS786484 IBO786484 ILK786484 IVG786484 JFC786484 JOY786484 JYU786484 KIQ786484 KSM786484 LCI786484 LME786484 LWA786484 MFW786484 MPS786484 MZO786484 NJK786484 NTG786484 ODC786484 OMY786484 OWU786484 PGQ786484 PQM786484 QAI786484 QKE786484 QUA786484 RDW786484 RNS786484 RXO786484 SHK786484 SRG786484 TBC786484 TKY786484 TUU786484 UEQ786484 UOM786484 UYI786484 VIE786484 VSA786484 WBW786484 WLS786484 WVO786484 G852020 JC852020 SY852020 ACU852020 AMQ852020 AWM852020 BGI852020 BQE852020 CAA852020 CJW852020 CTS852020 DDO852020 DNK852020 DXG852020 EHC852020 EQY852020 FAU852020 FKQ852020 FUM852020 GEI852020 GOE852020 GYA852020 HHW852020 HRS852020 IBO852020 ILK852020 IVG852020 JFC852020 JOY852020 JYU852020 KIQ852020 KSM852020 LCI852020 LME852020 LWA852020 MFW852020 MPS852020 MZO852020 NJK852020 NTG852020 ODC852020 OMY852020 OWU852020 PGQ852020 PQM852020 QAI852020 QKE852020 QUA852020 RDW852020 RNS852020 RXO852020 SHK852020 SRG852020 TBC852020 TKY852020 TUU852020 UEQ852020 UOM852020 UYI852020 VIE852020 VSA852020 WBW852020 WLS852020 WVO852020 G917556 JC917556 SY917556 ACU917556 AMQ917556 AWM917556 BGI917556 BQE917556 CAA917556 CJW917556 CTS917556 DDO917556 DNK917556 DXG917556 EHC917556 EQY917556 FAU917556 FKQ917556 FUM917556 GEI917556 GOE917556 GYA917556 HHW917556 HRS917556 IBO917556 ILK917556 IVG917556 JFC917556 JOY917556 JYU917556 KIQ917556 KSM917556 LCI917556 LME917556 LWA917556 MFW917556 MPS917556 MZO917556 NJK917556 NTG917556 ODC917556 OMY917556 OWU917556 PGQ917556 PQM917556 QAI917556 QKE917556 QUA917556 RDW917556 RNS917556 RXO917556 SHK917556 SRG917556 TBC917556 TKY917556 TUU917556 UEQ917556 UOM917556 UYI917556 VIE917556 VSA917556 WBW917556 WLS917556 WVO917556 G983092 JC983092 SY983092 ACU983092 AMQ983092 AWM983092 BGI983092 BQE983092 CAA983092 CJW983092 CTS983092 DDO983092 DNK983092 DXG983092 EHC983092 EQY983092 FAU983092 FKQ983092 FUM983092 GEI983092 GOE983092 GYA983092 HHW983092 HRS983092 IBO983092 ILK983092 IVG983092 JFC983092 JOY983092 JYU983092 KIQ983092 KSM983092 LCI983092 LME983092 LWA983092 MFW983092 MPS983092 MZO983092 NJK983092 NTG983092 ODC983092 OMY983092 OWU983092 PGQ983092 PQM983092 QAI983092 QKE983092 QUA983092 RDW983092 RNS983092 RXO983092 SHK983092 SRG983092 TBC983092 TKY983092 TUU983092 UEQ983092 UOM983092 UYI983092 VIE983092 VSA983092 WBW983092 WLS983092 WVO983092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G60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G64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G65600 JC65600 SY65600 ACU65600 AMQ65600 AWM65600 BGI65600 BQE65600 CAA65600 CJW65600 CTS65600 DDO65600 DNK65600 DXG65600 EHC65600 EQY65600 FAU65600 FKQ65600 FUM65600 GEI65600 GOE65600 GYA65600 HHW65600 HRS65600 IBO65600 ILK65600 IVG65600 JFC65600 JOY65600 JYU65600 KIQ65600 KSM65600 LCI65600 LME65600 LWA65600 MFW65600 MPS65600 MZO65600 NJK65600 NTG65600 ODC65600 OMY65600 OWU65600 PGQ65600 PQM65600 QAI65600 QKE65600 QUA65600 RDW65600 RNS65600 RXO65600 SHK65600 SRG65600 TBC65600 TKY65600 TUU65600 UEQ65600 UOM65600 UYI65600 VIE65600 VSA65600 WBW65600 WLS65600 WVO65600 G131136 JC131136 SY131136 ACU131136 AMQ131136 AWM131136 BGI131136 BQE131136 CAA131136 CJW131136 CTS131136 DDO131136 DNK131136 DXG131136 EHC131136 EQY131136 FAU131136 FKQ131136 FUM131136 GEI131136 GOE131136 GYA131136 HHW131136 HRS131136 IBO131136 ILK131136 IVG131136 JFC131136 JOY131136 JYU131136 KIQ131136 KSM131136 LCI131136 LME131136 LWA131136 MFW131136 MPS131136 MZO131136 NJK131136 NTG131136 ODC131136 OMY131136 OWU131136 PGQ131136 PQM131136 QAI131136 QKE131136 QUA131136 RDW131136 RNS131136 RXO131136 SHK131136 SRG131136 TBC131136 TKY131136 TUU131136 UEQ131136 UOM131136 UYI131136 VIE131136 VSA131136 WBW131136 WLS131136 WVO131136 G196672 JC196672 SY196672 ACU196672 AMQ196672 AWM196672 BGI196672 BQE196672 CAA196672 CJW196672 CTS196672 DDO196672 DNK196672 DXG196672 EHC196672 EQY196672 FAU196672 FKQ196672 FUM196672 GEI196672 GOE196672 GYA196672 HHW196672 HRS196672 IBO196672 ILK196672 IVG196672 JFC196672 JOY196672 JYU196672 KIQ196672 KSM196672 LCI196672 LME196672 LWA196672 MFW196672 MPS196672 MZO196672 NJK196672 NTG196672 ODC196672 OMY196672 OWU196672 PGQ196672 PQM196672 QAI196672 QKE196672 QUA196672 RDW196672 RNS196672 RXO196672 SHK196672 SRG196672 TBC196672 TKY196672 TUU196672 UEQ196672 UOM196672 UYI196672 VIE196672 VSA196672 WBW196672 WLS196672 WVO196672 G262208 JC262208 SY262208 ACU262208 AMQ262208 AWM262208 BGI262208 BQE262208 CAA262208 CJW262208 CTS262208 DDO262208 DNK262208 DXG262208 EHC262208 EQY262208 FAU262208 FKQ262208 FUM262208 GEI262208 GOE262208 GYA262208 HHW262208 HRS262208 IBO262208 ILK262208 IVG262208 JFC262208 JOY262208 JYU262208 KIQ262208 KSM262208 LCI262208 LME262208 LWA262208 MFW262208 MPS262208 MZO262208 NJK262208 NTG262208 ODC262208 OMY262208 OWU262208 PGQ262208 PQM262208 QAI262208 QKE262208 QUA262208 RDW262208 RNS262208 RXO262208 SHK262208 SRG262208 TBC262208 TKY262208 TUU262208 UEQ262208 UOM262208 UYI262208 VIE262208 VSA262208 WBW262208 WLS262208 WVO262208 G327744 JC327744 SY327744 ACU327744 AMQ327744 AWM327744 BGI327744 BQE327744 CAA327744 CJW327744 CTS327744 DDO327744 DNK327744 DXG327744 EHC327744 EQY327744 FAU327744 FKQ327744 FUM327744 GEI327744 GOE327744 GYA327744 HHW327744 HRS327744 IBO327744 ILK327744 IVG327744 JFC327744 JOY327744 JYU327744 KIQ327744 KSM327744 LCI327744 LME327744 LWA327744 MFW327744 MPS327744 MZO327744 NJK327744 NTG327744 ODC327744 OMY327744 OWU327744 PGQ327744 PQM327744 QAI327744 QKE327744 QUA327744 RDW327744 RNS327744 RXO327744 SHK327744 SRG327744 TBC327744 TKY327744 TUU327744 UEQ327744 UOM327744 UYI327744 VIE327744 VSA327744 WBW327744 WLS327744 WVO327744 G393280 JC393280 SY393280 ACU393280 AMQ393280 AWM393280 BGI393280 BQE393280 CAA393280 CJW393280 CTS393280 DDO393280 DNK393280 DXG393280 EHC393280 EQY393280 FAU393280 FKQ393280 FUM393280 GEI393280 GOE393280 GYA393280 HHW393280 HRS393280 IBO393280 ILK393280 IVG393280 JFC393280 JOY393280 JYU393280 KIQ393280 KSM393280 LCI393280 LME393280 LWA393280 MFW393280 MPS393280 MZO393280 NJK393280 NTG393280 ODC393280 OMY393280 OWU393280 PGQ393280 PQM393280 QAI393280 QKE393280 QUA393280 RDW393280 RNS393280 RXO393280 SHK393280 SRG393280 TBC393280 TKY393280 TUU393280 UEQ393280 UOM393280 UYI393280 VIE393280 VSA393280 WBW393280 WLS393280 WVO393280 G458816 JC458816 SY458816 ACU458816 AMQ458816 AWM458816 BGI458816 BQE458816 CAA458816 CJW458816 CTS458816 DDO458816 DNK458816 DXG458816 EHC458816 EQY458816 FAU458816 FKQ458816 FUM458816 GEI458816 GOE458816 GYA458816 HHW458816 HRS458816 IBO458816 ILK458816 IVG458816 JFC458816 JOY458816 JYU458816 KIQ458816 KSM458816 LCI458816 LME458816 LWA458816 MFW458816 MPS458816 MZO458816 NJK458816 NTG458816 ODC458816 OMY458816 OWU458816 PGQ458816 PQM458816 QAI458816 QKE458816 QUA458816 RDW458816 RNS458816 RXO458816 SHK458816 SRG458816 TBC458816 TKY458816 TUU458816 UEQ458816 UOM458816 UYI458816 VIE458816 VSA458816 WBW458816 WLS458816 WVO458816 G524352 JC524352 SY524352 ACU524352 AMQ524352 AWM524352 BGI524352 BQE524352 CAA524352 CJW524352 CTS524352 DDO524352 DNK524352 DXG524352 EHC524352 EQY524352 FAU524352 FKQ524352 FUM524352 GEI524352 GOE524352 GYA524352 HHW524352 HRS524352 IBO524352 ILK524352 IVG524352 JFC524352 JOY524352 JYU524352 KIQ524352 KSM524352 LCI524352 LME524352 LWA524352 MFW524352 MPS524352 MZO524352 NJK524352 NTG524352 ODC524352 OMY524352 OWU524352 PGQ524352 PQM524352 QAI524352 QKE524352 QUA524352 RDW524352 RNS524352 RXO524352 SHK524352 SRG524352 TBC524352 TKY524352 TUU524352 UEQ524352 UOM524352 UYI524352 VIE524352 VSA524352 WBW524352 WLS524352 WVO524352 G589888 JC589888 SY589888 ACU589888 AMQ589888 AWM589888 BGI589888 BQE589888 CAA589888 CJW589888 CTS589888 DDO589888 DNK589888 DXG589888 EHC589888 EQY589888 FAU589888 FKQ589888 FUM589888 GEI589888 GOE589888 GYA589888 HHW589888 HRS589888 IBO589888 ILK589888 IVG589888 JFC589888 JOY589888 JYU589888 KIQ589888 KSM589888 LCI589888 LME589888 LWA589888 MFW589888 MPS589888 MZO589888 NJK589888 NTG589888 ODC589888 OMY589888 OWU589888 PGQ589888 PQM589888 QAI589888 QKE589888 QUA589888 RDW589888 RNS589888 RXO589888 SHK589888 SRG589888 TBC589888 TKY589888 TUU589888 UEQ589888 UOM589888 UYI589888 VIE589888 VSA589888 WBW589888 WLS589888 WVO589888 G655424 JC655424 SY655424 ACU655424 AMQ655424 AWM655424 BGI655424 BQE655424 CAA655424 CJW655424 CTS655424 DDO655424 DNK655424 DXG655424 EHC655424 EQY655424 FAU655424 FKQ655424 FUM655424 GEI655424 GOE655424 GYA655424 HHW655424 HRS655424 IBO655424 ILK655424 IVG655424 JFC655424 JOY655424 JYU655424 KIQ655424 KSM655424 LCI655424 LME655424 LWA655424 MFW655424 MPS655424 MZO655424 NJK655424 NTG655424 ODC655424 OMY655424 OWU655424 PGQ655424 PQM655424 QAI655424 QKE655424 QUA655424 RDW655424 RNS655424 RXO655424 SHK655424 SRG655424 TBC655424 TKY655424 TUU655424 UEQ655424 UOM655424 UYI655424 VIE655424 VSA655424 WBW655424 WLS655424 WVO655424 G720960 JC720960 SY720960 ACU720960 AMQ720960 AWM720960 BGI720960 BQE720960 CAA720960 CJW720960 CTS720960 DDO720960 DNK720960 DXG720960 EHC720960 EQY720960 FAU720960 FKQ720960 FUM720960 GEI720960 GOE720960 GYA720960 HHW720960 HRS720960 IBO720960 ILK720960 IVG720960 JFC720960 JOY720960 JYU720960 KIQ720960 KSM720960 LCI720960 LME720960 LWA720960 MFW720960 MPS720960 MZO720960 NJK720960 NTG720960 ODC720960 OMY720960 OWU720960 PGQ720960 PQM720960 QAI720960 QKE720960 QUA720960 RDW720960 RNS720960 RXO720960 SHK720960 SRG720960 TBC720960 TKY720960 TUU720960 UEQ720960 UOM720960 UYI720960 VIE720960 VSA720960 WBW720960 WLS720960 WVO720960 G786496 JC786496 SY786496 ACU786496 AMQ786496 AWM786496 BGI786496 BQE786496 CAA786496 CJW786496 CTS786496 DDO786496 DNK786496 DXG786496 EHC786496 EQY786496 FAU786496 FKQ786496 FUM786496 GEI786496 GOE786496 GYA786496 HHW786496 HRS786496 IBO786496 ILK786496 IVG786496 JFC786496 JOY786496 JYU786496 KIQ786496 KSM786496 LCI786496 LME786496 LWA786496 MFW786496 MPS786496 MZO786496 NJK786496 NTG786496 ODC786496 OMY786496 OWU786496 PGQ786496 PQM786496 QAI786496 QKE786496 QUA786496 RDW786496 RNS786496 RXO786496 SHK786496 SRG786496 TBC786496 TKY786496 TUU786496 UEQ786496 UOM786496 UYI786496 VIE786496 VSA786496 WBW786496 WLS786496 WVO786496 G852032 JC852032 SY852032 ACU852032 AMQ852032 AWM852032 BGI852032 BQE852032 CAA852032 CJW852032 CTS852032 DDO852032 DNK852032 DXG852032 EHC852032 EQY852032 FAU852032 FKQ852032 FUM852032 GEI852032 GOE852032 GYA852032 HHW852032 HRS852032 IBO852032 ILK852032 IVG852032 JFC852032 JOY852032 JYU852032 KIQ852032 KSM852032 LCI852032 LME852032 LWA852032 MFW852032 MPS852032 MZO852032 NJK852032 NTG852032 ODC852032 OMY852032 OWU852032 PGQ852032 PQM852032 QAI852032 QKE852032 QUA852032 RDW852032 RNS852032 RXO852032 SHK852032 SRG852032 TBC852032 TKY852032 TUU852032 UEQ852032 UOM852032 UYI852032 VIE852032 VSA852032 WBW852032 WLS852032 WVO852032 G917568 JC917568 SY917568 ACU917568 AMQ917568 AWM917568 BGI917568 BQE917568 CAA917568 CJW917568 CTS917568 DDO917568 DNK917568 DXG917568 EHC917568 EQY917568 FAU917568 FKQ917568 FUM917568 GEI917568 GOE917568 GYA917568 HHW917568 HRS917568 IBO917568 ILK917568 IVG917568 JFC917568 JOY917568 JYU917568 KIQ917568 KSM917568 LCI917568 LME917568 LWA917568 MFW917568 MPS917568 MZO917568 NJK917568 NTG917568 ODC917568 OMY917568 OWU917568 PGQ917568 PQM917568 QAI917568 QKE917568 QUA917568 RDW917568 RNS917568 RXO917568 SHK917568 SRG917568 TBC917568 TKY917568 TUU917568 UEQ917568 UOM917568 UYI917568 VIE917568 VSA917568 WBW917568 WLS917568 WVO917568 G983104 JC983104 SY983104 ACU983104 AMQ983104 AWM983104 BGI983104 BQE983104 CAA983104 CJW983104 CTS983104 DDO983104 DNK983104 DXG983104 EHC983104 EQY983104 FAU983104 FKQ983104 FUM983104 GEI983104 GOE983104 GYA983104 HHW983104 HRS983104 IBO983104 ILK983104 IVG983104 JFC983104 JOY983104 JYU983104 KIQ983104 KSM983104 LCI983104 LME983104 LWA983104 MFW983104 MPS983104 MZO983104 NJK983104 NTG983104 ODC983104 OMY983104 OWU983104 PGQ983104 PQM983104 QAI983104 QKE983104 QUA983104 RDW983104 RNS983104 RXO983104 SHK983104 SRG983104 TBC983104 TKY983104 TUU983104 UEQ983104 UOM983104 UYI983104 VIE983104 VSA983104 WBW983104 WLS983104 WVO983104 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G65604 JC65604 SY65604 ACU65604 AMQ65604 AWM65604 BGI65604 BQE65604 CAA65604 CJW65604 CTS65604 DDO65604 DNK65604 DXG65604 EHC65604 EQY65604 FAU65604 FKQ65604 FUM65604 GEI65604 GOE65604 GYA65604 HHW65604 HRS65604 IBO65604 ILK65604 IVG65604 JFC65604 JOY65604 JYU65604 KIQ65604 KSM65604 LCI65604 LME65604 LWA65604 MFW65604 MPS65604 MZO65604 NJK65604 NTG65604 ODC65604 OMY65604 OWU65604 PGQ65604 PQM65604 QAI65604 QKE65604 QUA65604 RDW65604 RNS65604 RXO65604 SHK65604 SRG65604 TBC65604 TKY65604 TUU65604 UEQ65604 UOM65604 UYI65604 VIE65604 VSA65604 WBW65604 WLS65604 WVO65604 G131140 JC131140 SY131140 ACU131140 AMQ131140 AWM131140 BGI131140 BQE131140 CAA131140 CJW131140 CTS131140 DDO131140 DNK131140 DXG131140 EHC131140 EQY131140 FAU131140 FKQ131140 FUM131140 GEI131140 GOE131140 GYA131140 HHW131140 HRS131140 IBO131140 ILK131140 IVG131140 JFC131140 JOY131140 JYU131140 KIQ131140 KSM131140 LCI131140 LME131140 LWA131140 MFW131140 MPS131140 MZO131140 NJK131140 NTG131140 ODC131140 OMY131140 OWU131140 PGQ131140 PQM131140 QAI131140 QKE131140 QUA131140 RDW131140 RNS131140 RXO131140 SHK131140 SRG131140 TBC131140 TKY131140 TUU131140 UEQ131140 UOM131140 UYI131140 VIE131140 VSA131140 WBW131140 WLS131140 WVO131140 G196676 JC196676 SY196676 ACU196676 AMQ196676 AWM196676 BGI196676 BQE196676 CAA196676 CJW196676 CTS196676 DDO196676 DNK196676 DXG196676 EHC196676 EQY196676 FAU196676 FKQ196676 FUM196676 GEI196676 GOE196676 GYA196676 HHW196676 HRS196676 IBO196676 ILK196676 IVG196676 JFC196676 JOY196676 JYU196676 KIQ196676 KSM196676 LCI196676 LME196676 LWA196676 MFW196676 MPS196676 MZO196676 NJK196676 NTG196676 ODC196676 OMY196676 OWU196676 PGQ196676 PQM196676 QAI196676 QKE196676 QUA196676 RDW196676 RNS196676 RXO196676 SHK196676 SRG196676 TBC196676 TKY196676 TUU196676 UEQ196676 UOM196676 UYI196676 VIE196676 VSA196676 WBW196676 WLS196676 WVO196676 G262212 JC262212 SY262212 ACU262212 AMQ262212 AWM262212 BGI262212 BQE262212 CAA262212 CJW262212 CTS262212 DDO262212 DNK262212 DXG262212 EHC262212 EQY262212 FAU262212 FKQ262212 FUM262212 GEI262212 GOE262212 GYA262212 HHW262212 HRS262212 IBO262212 ILK262212 IVG262212 JFC262212 JOY262212 JYU262212 KIQ262212 KSM262212 LCI262212 LME262212 LWA262212 MFW262212 MPS262212 MZO262212 NJK262212 NTG262212 ODC262212 OMY262212 OWU262212 PGQ262212 PQM262212 QAI262212 QKE262212 QUA262212 RDW262212 RNS262212 RXO262212 SHK262212 SRG262212 TBC262212 TKY262212 TUU262212 UEQ262212 UOM262212 UYI262212 VIE262212 VSA262212 WBW262212 WLS262212 WVO262212 G327748 JC327748 SY327748 ACU327748 AMQ327748 AWM327748 BGI327748 BQE327748 CAA327748 CJW327748 CTS327748 DDO327748 DNK327748 DXG327748 EHC327748 EQY327748 FAU327748 FKQ327748 FUM327748 GEI327748 GOE327748 GYA327748 HHW327748 HRS327748 IBO327748 ILK327748 IVG327748 JFC327748 JOY327748 JYU327748 KIQ327748 KSM327748 LCI327748 LME327748 LWA327748 MFW327748 MPS327748 MZO327748 NJK327748 NTG327748 ODC327748 OMY327748 OWU327748 PGQ327748 PQM327748 QAI327748 QKE327748 QUA327748 RDW327748 RNS327748 RXO327748 SHK327748 SRG327748 TBC327748 TKY327748 TUU327748 UEQ327748 UOM327748 UYI327748 VIE327748 VSA327748 WBW327748 WLS327748 WVO327748 G393284 JC393284 SY393284 ACU393284 AMQ393284 AWM393284 BGI393284 BQE393284 CAA393284 CJW393284 CTS393284 DDO393284 DNK393284 DXG393284 EHC393284 EQY393284 FAU393284 FKQ393284 FUM393284 GEI393284 GOE393284 GYA393284 HHW393284 HRS393284 IBO393284 ILK393284 IVG393284 JFC393284 JOY393284 JYU393284 KIQ393284 KSM393284 LCI393284 LME393284 LWA393284 MFW393284 MPS393284 MZO393284 NJK393284 NTG393284 ODC393284 OMY393284 OWU393284 PGQ393284 PQM393284 QAI393284 QKE393284 QUA393284 RDW393284 RNS393284 RXO393284 SHK393284 SRG393284 TBC393284 TKY393284 TUU393284 UEQ393284 UOM393284 UYI393284 VIE393284 VSA393284 WBW393284 WLS393284 WVO393284 G458820 JC458820 SY458820 ACU458820 AMQ458820 AWM458820 BGI458820 BQE458820 CAA458820 CJW458820 CTS458820 DDO458820 DNK458820 DXG458820 EHC458820 EQY458820 FAU458820 FKQ458820 FUM458820 GEI458820 GOE458820 GYA458820 HHW458820 HRS458820 IBO458820 ILK458820 IVG458820 JFC458820 JOY458820 JYU458820 KIQ458820 KSM458820 LCI458820 LME458820 LWA458820 MFW458820 MPS458820 MZO458820 NJK458820 NTG458820 ODC458820 OMY458820 OWU458820 PGQ458820 PQM458820 QAI458820 QKE458820 QUA458820 RDW458820 RNS458820 RXO458820 SHK458820 SRG458820 TBC458820 TKY458820 TUU458820 UEQ458820 UOM458820 UYI458820 VIE458820 VSA458820 WBW458820 WLS458820 WVO458820 G524356 JC524356 SY524356 ACU524356 AMQ524356 AWM524356 BGI524356 BQE524356 CAA524356 CJW524356 CTS524356 DDO524356 DNK524356 DXG524356 EHC524356 EQY524356 FAU524356 FKQ524356 FUM524356 GEI524356 GOE524356 GYA524356 HHW524356 HRS524356 IBO524356 ILK524356 IVG524356 JFC524356 JOY524356 JYU524356 KIQ524356 KSM524356 LCI524356 LME524356 LWA524356 MFW524356 MPS524356 MZO524356 NJK524356 NTG524356 ODC524356 OMY524356 OWU524356 PGQ524356 PQM524356 QAI524356 QKE524356 QUA524356 RDW524356 RNS524356 RXO524356 SHK524356 SRG524356 TBC524356 TKY524356 TUU524356 UEQ524356 UOM524356 UYI524356 VIE524356 VSA524356 WBW524356 WLS524356 WVO524356 G589892 JC589892 SY589892 ACU589892 AMQ589892 AWM589892 BGI589892 BQE589892 CAA589892 CJW589892 CTS589892 DDO589892 DNK589892 DXG589892 EHC589892 EQY589892 FAU589892 FKQ589892 FUM589892 GEI589892 GOE589892 GYA589892 HHW589892 HRS589892 IBO589892 ILK589892 IVG589892 JFC589892 JOY589892 JYU589892 KIQ589892 KSM589892 LCI589892 LME589892 LWA589892 MFW589892 MPS589892 MZO589892 NJK589892 NTG589892 ODC589892 OMY589892 OWU589892 PGQ589892 PQM589892 QAI589892 QKE589892 QUA589892 RDW589892 RNS589892 RXO589892 SHK589892 SRG589892 TBC589892 TKY589892 TUU589892 UEQ589892 UOM589892 UYI589892 VIE589892 VSA589892 WBW589892 WLS589892 WVO589892 G655428 JC655428 SY655428 ACU655428 AMQ655428 AWM655428 BGI655428 BQE655428 CAA655428 CJW655428 CTS655428 DDO655428 DNK655428 DXG655428 EHC655428 EQY655428 FAU655428 FKQ655428 FUM655428 GEI655428 GOE655428 GYA655428 HHW655428 HRS655428 IBO655428 ILK655428 IVG655428 JFC655428 JOY655428 JYU655428 KIQ655428 KSM655428 LCI655428 LME655428 LWA655428 MFW655428 MPS655428 MZO655428 NJK655428 NTG655428 ODC655428 OMY655428 OWU655428 PGQ655428 PQM655428 QAI655428 QKE655428 QUA655428 RDW655428 RNS655428 RXO655428 SHK655428 SRG655428 TBC655428 TKY655428 TUU655428 UEQ655428 UOM655428 UYI655428 VIE655428 VSA655428 WBW655428 WLS655428 WVO655428 G720964 JC720964 SY720964 ACU720964 AMQ720964 AWM720964 BGI720964 BQE720964 CAA720964 CJW720964 CTS720964 DDO720964 DNK720964 DXG720964 EHC720964 EQY720964 FAU720964 FKQ720964 FUM720964 GEI720964 GOE720964 GYA720964 HHW720964 HRS720964 IBO720964 ILK720964 IVG720964 JFC720964 JOY720964 JYU720964 KIQ720964 KSM720964 LCI720964 LME720964 LWA720964 MFW720964 MPS720964 MZO720964 NJK720964 NTG720964 ODC720964 OMY720964 OWU720964 PGQ720964 PQM720964 QAI720964 QKE720964 QUA720964 RDW720964 RNS720964 RXO720964 SHK720964 SRG720964 TBC720964 TKY720964 TUU720964 UEQ720964 UOM720964 UYI720964 VIE720964 VSA720964 WBW720964 WLS720964 WVO720964 G786500 JC786500 SY786500 ACU786500 AMQ786500 AWM786500 BGI786500 BQE786500 CAA786500 CJW786500 CTS786500 DDO786500 DNK786500 DXG786500 EHC786500 EQY786500 FAU786500 FKQ786500 FUM786500 GEI786500 GOE786500 GYA786500 HHW786500 HRS786500 IBO786500 ILK786500 IVG786500 JFC786500 JOY786500 JYU786500 KIQ786500 KSM786500 LCI786500 LME786500 LWA786500 MFW786500 MPS786500 MZO786500 NJK786500 NTG786500 ODC786500 OMY786500 OWU786500 PGQ786500 PQM786500 QAI786500 QKE786500 QUA786500 RDW786500 RNS786500 RXO786500 SHK786500 SRG786500 TBC786500 TKY786500 TUU786500 UEQ786500 UOM786500 UYI786500 VIE786500 VSA786500 WBW786500 WLS786500 WVO786500 G852036 JC852036 SY852036 ACU852036 AMQ852036 AWM852036 BGI852036 BQE852036 CAA852036 CJW852036 CTS852036 DDO852036 DNK852036 DXG852036 EHC852036 EQY852036 FAU852036 FKQ852036 FUM852036 GEI852036 GOE852036 GYA852036 HHW852036 HRS852036 IBO852036 ILK852036 IVG852036 JFC852036 JOY852036 JYU852036 KIQ852036 KSM852036 LCI852036 LME852036 LWA852036 MFW852036 MPS852036 MZO852036 NJK852036 NTG852036 ODC852036 OMY852036 OWU852036 PGQ852036 PQM852036 QAI852036 QKE852036 QUA852036 RDW852036 RNS852036 RXO852036 SHK852036 SRG852036 TBC852036 TKY852036 TUU852036 UEQ852036 UOM852036 UYI852036 VIE852036 VSA852036 WBW852036 WLS852036 WVO852036 G917572 JC917572 SY917572 ACU917572 AMQ917572 AWM917572 BGI917572 BQE917572 CAA917572 CJW917572 CTS917572 DDO917572 DNK917572 DXG917572 EHC917572 EQY917572 FAU917572 FKQ917572 FUM917572 GEI917572 GOE917572 GYA917572 HHW917572 HRS917572 IBO917572 ILK917572 IVG917572 JFC917572 JOY917572 JYU917572 KIQ917572 KSM917572 LCI917572 LME917572 LWA917572 MFW917572 MPS917572 MZO917572 NJK917572 NTG917572 ODC917572 OMY917572 OWU917572 PGQ917572 PQM917572 QAI917572 QKE917572 QUA917572 RDW917572 RNS917572 RXO917572 SHK917572 SRG917572 TBC917572 TKY917572 TUU917572 UEQ917572 UOM917572 UYI917572 VIE917572 VSA917572 WBW917572 WLS917572 WVO917572 G983108 JC983108 SY983108 ACU983108 AMQ983108 AWM983108 BGI983108 BQE983108 CAA983108 CJW983108 CTS983108 DDO983108 DNK983108 DXG983108 EHC983108 EQY983108 FAU983108 FKQ983108 FUM983108 GEI983108 GOE983108 GYA983108 HHW983108 HRS983108 IBO983108 ILK983108 IVG983108 JFC983108 JOY983108 JYU983108 KIQ983108 KSM983108 LCI983108 LME983108 LWA983108 MFW983108 MPS983108 MZO983108 NJK983108 NTG983108 ODC983108 OMY983108 OWU983108 PGQ983108 PQM983108 QAI983108 QKE983108 QUA983108 RDW983108 RNS983108 RXO983108 SHK983108 SRG983108 TBC983108 TKY983108 TUU983108 UEQ983108 UOM983108 UYI983108 VIE983108 VSA983108 WBW983108 WLS983108 WVO983108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I131130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I196666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I262202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I327738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I393274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I458810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I524346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I589882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I655418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I720954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I786490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I852026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I917562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I983098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K62 JG62 TC62 ACY62 AMU62 AWQ62 BGM62 BQI62 CAE62 CKA62 CTW62 DDS62 DNO62 DXK62 EHG62 ERC62 FAY62 FKU62 FUQ62 GEM62 GOI62 GYE62 HIA62 HRW62 IBS62 ILO62 IVK62 JFG62 JPC62 JYY62 KIU62 KSQ62 LCM62 LMI62 LWE62 MGA62 MPW62 MZS62 NJO62 NTK62 ODG62 ONC62 OWY62 PGU62 PQQ62 QAM62 QKI62 QUE62 REA62 RNW62 RXS62 SHO62 SRK62 TBG62 TLC62 TUY62 UEU62 UOQ62 UYM62 VII62 VSE62 WCA62 WLW62 WVS62 K65598 JG65598 TC65598 ACY65598 AMU65598 AWQ65598 BGM65598 BQI65598 CAE65598 CKA65598 CTW65598 DDS65598 DNO65598 DXK65598 EHG65598 ERC65598 FAY65598 FKU65598 FUQ65598 GEM65598 GOI65598 GYE65598 HIA65598 HRW65598 IBS65598 ILO65598 IVK65598 JFG65598 JPC65598 JYY65598 KIU65598 KSQ65598 LCM65598 LMI65598 LWE65598 MGA65598 MPW65598 MZS65598 NJO65598 NTK65598 ODG65598 ONC65598 OWY65598 PGU65598 PQQ65598 QAM65598 QKI65598 QUE65598 REA65598 RNW65598 RXS65598 SHO65598 SRK65598 TBG65598 TLC65598 TUY65598 UEU65598 UOQ65598 UYM65598 VII65598 VSE65598 WCA65598 WLW65598 WVS65598 K131134 JG131134 TC131134 ACY131134 AMU131134 AWQ131134 BGM131134 BQI131134 CAE131134 CKA131134 CTW131134 DDS131134 DNO131134 DXK131134 EHG131134 ERC131134 FAY131134 FKU131134 FUQ131134 GEM131134 GOI131134 GYE131134 HIA131134 HRW131134 IBS131134 ILO131134 IVK131134 JFG131134 JPC131134 JYY131134 KIU131134 KSQ131134 LCM131134 LMI131134 LWE131134 MGA131134 MPW131134 MZS131134 NJO131134 NTK131134 ODG131134 ONC131134 OWY131134 PGU131134 PQQ131134 QAM131134 QKI131134 QUE131134 REA131134 RNW131134 RXS131134 SHO131134 SRK131134 TBG131134 TLC131134 TUY131134 UEU131134 UOQ131134 UYM131134 VII131134 VSE131134 WCA131134 WLW131134 WVS131134 K196670 JG196670 TC196670 ACY196670 AMU196670 AWQ196670 BGM196670 BQI196670 CAE196670 CKA196670 CTW196670 DDS196670 DNO196670 DXK196670 EHG196670 ERC196670 FAY196670 FKU196670 FUQ196670 GEM196670 GOI196670 GYE196670 HIA196670 HRW196670 IBS196670 ILO196670 IVK196670 JFG196670 JPC196670 JYY196670 KIU196670 KSQ196670 LCM196670 LMI196670 LWE196670 MGA196670 MPW196670 MZS196670 NJO196670 NTK196670 ODG196670 ONC196670 OWY196670 PGU196670 PQQ196670 QAM196670 QKI196670 QUE196670 REA196670 RNW196670 RXS196670 SHO196670 SRK196670 TBG196670 TLC196670 TUY196670 UEU196670 UOQ196670 UYM196670 VII196670 VSE196670 WCA196670 WLW196670 WVS196670 K262206 JG262206 TC262206 ACY262206 AMU262206 AWQ262206 BGM262206 BQI262206 CAE262206 CKA262206 CTW262206 DDS262206 DNO262206 DXK262206 EHG262206 ERC262206 FAY262206 FKU262206 FUQ262206 GEM262206 GOI262206 GYE262206 HIA262206 HRW262206 IBS262206 ILO262206 IVK262206 JFG262206 JPC262206 JYY262206 KIU262206 KSQ262206 LCM262206 LMI262206 LWE262206 MGA262206 MPW262206 MZS262206 NJO262206 NTK262206 ODG262206 ONC262206 OWY262206 PGU262206 PQQ262206 QAM262206 QKI262206 QUE262206 REA262206 RNW262206 RXS262206 SHO262206 SRK262206 TBG262206 TLC262206 TUY262206 UEU262206 UOQ262206 UYM262206 VII262206 VSE262206 WCA262206 WLW262206 WVS262206 K327742 JG327742 TC327742 ACY327742 AMU327742 AWQ327742 BGM327742 BQI327742 CAE327742 CKA327742 CTW327742 DDS327742 DNO327742 DXK327742 EHG327742 ERC327742 FAY327742 FKU327742 FUQ327742 GEM327742 GOI327742 GYE327742 HIA327742 HRW327742 IBS327742 ILO327742 IVK327742 JFG327742 JPC327742 JYY327742 KIU327742 KSQ327742 LCM327742 LMI327742 LWE327742 MGA327742 MPW327742 MZS327742 NJO327742 NTK327742 ODG327742 ONC327742 OWY327742 PGU327742 PQQ327742 QAM327742 QKI327742 QUE327742 REA327742 RNW327742 RXS327742 SHO327742 SRK327742 TBG327742 TLC327742 TUY327742 UEU327742 UOQ327742 UYM327742 VII327742 VSE327742 WCA327742 WLW327742 WVS327742 K393278 JG393278 TC393278 ACY393278 AMU393278 AWQ393278 BGM393278 BQI393278 CAE393278 CKA393278 CTW393278 DDS393278 DNO393278 DXK393278 EHG393278 ERC393278 FAY393278 FKU393278 FUQ393278 GEM393278 GOI393278 GYE393278 HIA393278 HRW393278 IBS393278 ILO393278 IVK393278 JFG393278 JPC393278 JYY393278 KIU393278 KSQ393278 LCM393278 LMI393278 LWE393278 MGA393278 MPW393278 MZS393278 NJO393278 NTK393278 ODG393278 ONC393278 OWY393278 PGU393278 PQQ393278 QAM393278 QKI393278 QUE393278 REA393278 RNW393278 RXS393278 SHO393278 SRK393278 TBG393278 TLC393278 TUY393278 UEU393278 UOQ393278 UYM393278 VII393278 VSE393278 WCA393278 WLW393278 WVS393278 K458814 JG458814 TC458814 ACY458814 AMU458814 AWQ458814 BGM458814 BQI458814 CAE458814 CKA458814 CTW458814 DDS458814 DNO458814 DXK458814 EHG458814 ERC458814 FAY458814 FKU458814 FUQ458814 GEM458814 GOI458814 GYE458814 HIA458814 HRW458814 IBS458814 ILO458814 IVK458814 JFG458814 JPC458814 JYY458814 KIU458814 KSQ458814 LCM458814 LMI458814 LWE458814 MGA458814 MPW458814 MZS458814 NJO458814 NTK458814 ODG458814 ONC458814 OWY458814 PGU458814 PQQ458814 QAM458814 QKI458814 QUE458814 REA458814 RNW458814 RXS458814 SHO458814 SRK458814 TBG458814 TLC458814 TUY458814 UEU458814 UOQ458814 UYM458814 VII458814 VSE458814 WCA458814 WLW458814 WVS458814 K524350 JG524350 TC524350 ACY524350 AMU524350 AWQ524350 BGM524350 BQI524350 CAE524350 CKA524350 CTW524350 DDS524350 DNO524350 DXK524350 EHG524350 ERC524350 FAY524350 FKU524350 FUQ524350 GEM524350 GOI524350 GYE524350 HIA524350 HRW524350 IBS524350 ILO524350 IVK524350 JFG524350 JPC524350 JYY524350 KIU524350 KSQ524350 LCM524350 LMI524350 LWE524350 MGA524350 MPW524350 MZS524350 NJO524350 NTK524350 ODG524350 ONC524350 OWY524350 PGU524350 PQQ524350 QAM524350 QKI524350 QUE524350 REA524350 RNW524350 RXS524350 SHO524350 SRK524350 TBG524350 TLC524350 TUY524350 UEU524350 UOQ524350 UYM524350 VII524350 VSE524350 WCA524350 WLW524350 WVS524350 K589886 JG589886 TC589886 ACY589886 AMU589886 AWQ589886 BGM589886 BQI589886 CAE589886 CKA589886 CTW589886 DDS589886 DNO589886 DXK589886 EHG589886 ERC589886 FAY589886 FKU589886 FUQ589886 GEM589886 GOI589886 GYE589886 HIA589886 HRW589886 IBS589886 ILO589886 IVK589886 JFG589886 JPC589886 JYY589886 KIU589886 KSQ589886 LCM589886 LMI589886 LWE589886 MGA589886 MPW589886 MZS589886 NJO589886 NTK589886 ODG589886 ONC589886 OWY589886 PGU589886 PQQ589886 QAM589886 QKI589886 QUE589886 REA589886 RNW589886 RXS589886 SHO589886 SRK589886 TBG589886 TLC589886 TUY589886 UEU589886 UOQ589886 UYM589886 VII589886 VSE589886 WCA589886 WLW589886 WVS589886 K655422 JG655422 TC655422 ACY655422 AMU655422 AWQ655422 BGM655422 BQI655422 CAE655422 CKA655422 CTW655422 DDS655422 DNO655422 DXK655422 EHG655422 ERC655422 FAY655422 FKU655422 FUQ655422 GEM655422 GOI655422 GYE655422 HIA655422 HRW655422 IBS655422 ILO655422 IVK655422 JFG655422 JPC655422 JYY655422 KIU655422 KSQ655422 LCM655422 LMI655422 LWE655422 MGA655422 MPW655422 MZS655422 NJO655422 NTK655422 ODG655422 ONC655422 OWY655422 PGU655422 PQQ655422 QAM655422 QKI655422 QUE655422 REA655422 RNW655422 RXS655422 SHO655422 SRK655422 TBG655422 TLC655422 TUY655422 UEU655422 UOQ655422 UYM655422 VII655422 VSE655422 WCA655422 WLW655422 WVS655422 K720958 JG720958 TC720958 ACY720958 AMU720958 AWQ720958 BGM720958 BQI720958 CAE720958 CKA720958 CTW720958 DDS720958 DNO720958 DXK720958 EHG720958 ERC720958 FAY720958 FKU720958 FUQ720958 GEM720958 GOI720958 GYE720958 HIA720958 HRW720958 IBS720958 ILO720958 IVK720958 JFG720958 JPC720958 JYY720958 KIU720958 KSQ720958 LCM720958 LMI720958 LWE720958 MGA720958 MPW720958 MZS720958 NJO720958 NTK720958 ODG720958 ONC720958 OWY720958 PGU720958 PQQ720958 QAM720958 QKI720958 QUE720958 REA720958 RNW720958 RXS720958 SHO720958 SRK720958 TBG720958 TLC720958 TUY720958 UEU720958 UOQ720958 UYM720958 VII720958 VSE720958 WCA720958 WLW720958 WVS720958 K786494 JG786494 TC786494 ACY786494 AMU786494 AWQ786494 BGM786494 BQI786494 CAE786494 CKA786494 CTW786494 DDS786494 DNO786494 DXK786494 EHG786494 ERC786494 FAY786494 FKU786494 FUQ786494 GEM786494 GOI786494 GYE786494 HIA786494 HRW786494 IBS786494 ILO786494 IVK786494 JFG786494 JPC786494 JYY786494 KIU786494 KSQ786494 LCM786494 LMI786494 LWE786494 MGA786494 MPW786494 MZS786494 NJO786494 NTK786494 ODG786494 ONC786494 OWY786494 PGU786494 PQQ786494 QAM786494 QKI786494 QUE786494 REA786494 RNW786494 RXS786494 SHO786494 SRK786494 TBG786494 TLC786494 TUY786494 UEU786494 UOQ786494 UYM786494 VII786494 VSE786494 WCA786494 WLW786494 WVS786494 K852030 JG852030 TC852030 ACY852030 AMU852030 AWQ852030 BGM852030 BQI852030 CAE852030 CKA852030 CTW852030 DDS852030 DNO852030 DXK852030 EHG852030 ERC852030 FAY852030 FKU852030 FUQ852030 GEM852030 GOI852030 GYE852030 HIA852030 HRW852030 IBS852030 ILO852030 IVK852030 JFG852030 JPC852030 JYY852030 KIU852030 KSQ852030 LCM852030 LMI852030 LWE852030 MGA852030 MPW852030 MZS852030 NJO852030 NTK852030 ODG852030 ONC852030 OWY852030 PGU852030 PQQ852030 QAM852030 QKI852030 QUE852030 REA852030 RNW852030 RXS852030 SHO852030 SRK852030 TBG852030 TLC852030 TUY852030 UEU852030 UOQ852030 UYM852030 VII852030 VSE852030 WCA852030 WLW852030 WVS852030 K917566 JG917566 TC917566 ACY917566 AMU917566 AWQ917566 BGM917566 BQI917566 CAE917566 CKA917566 CTW917566 DDS917566 DNO917566 DXK917566 EHG917566 ERC917566 FAY917566 FKU917566 FUQ917566 GEM917566 GOI917566 GYE917566 HIA917566 HRW917566 IBS917566 ILO917566 IVK917566 JFG917566 JPC917566 JYY917566 KIU917566 KSQ917566 LCM917566 LMI917566 LWE917566 MGA917566 MPW917566 MZS917566 NJO917566 NTK917566 ODG917566 ONC917566 OWY917566 PGU917566 PQQ917566 QAM917566 QKI917566 QUE917566 REA917566 RNW917566 RXS917566 SHO917566 SRK917566 TBG917566 TLC917566 TUY917566 UEU917566 UOQ917566 UYM917566 VII917566 VSE917566 WCA917566 WLW917566 WVS917566 K983102 JG983102 TC983102 ACY983102 AMU983102 AWQ983102 BGM983102 BQI983102 CAE983102 CKA983102 CTW983102 DDS983102 DNO983102 DXK983102 EHG983102 ERC983102 FAY983102 FKU983102 FUQ983102 GEM983102 GOI983102 GYE983102 HIA983102 HRW983102 IBS983102 ILO983102 IVK983102 JFG983102 JPC983102 JYY983102 KIU983102 KSQ983102 LCM983102 LMI983102 LWE983102 MGA983102 MPW983102 MZS983102 NJO983102 NTK983102 ODG983102 ONC983102 OWY983102 PGU983102 PQQ983102 QAM983102 QKI983102 QUE983102 REA983102 RNW983102 RXS983102 SHO983102 SRK983102 TBG983102 TLC983102 TUY983102 UEU983102 UOQ983102 UYM983102 VII983102 VSE983102 WCA983102 WLW983102 WVS983102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9">
    <pageSetUpPr fitToPage="1"/>
  </sheetPr>
  <dimension ref="A1:S67"/>
  <sheetViews>
    <sheetView showGridLines="0" showZeros="0" workbookViewId="0">
      <selection activeCell="A4" sqref="A4:C4"/>
    </sheetView>
  </sheetViews>
  <sheetFormatPr defaultRowHeight="12.75" x14ac:dyDescent="0.2"/>
  <cols>
    <col min="1" max="2" width="3.28515625" customWidth="1"/>
    <col min="3" max="3" width="4.7109375" customWidth="1"/>
    <col min="4" max="4" width="4.28515625" customWidth="1"/>
    <col min="5" max="5" width="12.7109375" customWidth="1"/>
    <col min="6" max="6" width="7.7109375" customWidth="1"/>
    <col min="7" max="7" width="5.85546875" customWidth="1"/>
    <col min="8" max="8" width="1.7109375" style="98" customWidth="1"/>
    <col min="9" max="9" width="10.7109375" customWidth="1"/>
    <col min="10" max="10" width="1.7109375" style="98" customWidth="1"/>
    <col min="11" max="11" width="10.7109375" customWidth="1"/>
    <col min="12" max="12" width="1.7109375" style="99" customWidth="1"/>
    <col min="13" max="13" width="10.7109375" customWidth="1"/>
    <col min="14" max="14" width="1.7109375" style="98" customWidth="1"/>
    <col min="15" max="15" width="10.7109375" customWidth="1"/>
    <col min="16" max="16" width="1.7109375" style="99" customWidth="1"/>
    <col min="17" max="17" width="9.140625" hidden="1" customWidth="1"/>
    <col min="18" max="18" width="8.7109375" customWidth="1"/>
    <col min="19" max="19" width="9.140625" hidden="1" customWidth="1"/>
  </cols>
  <sheetData>
    <row r="1" spans="1:19" s="9" customFormat="1" ht="21.75" customHeight="1" x14ac:dyDescent="0.2">
      <c r="A1" s="1">
        <f>'[2]Week SetUp'!$A$6</f>
        <v>0</v>
      </c>
      <c r="B1" s="2"/>
      <c r="C1" s="3"/>
      <c r="D1" s="3"/>
      <c r="E1" s="3"/>
      <c r="F1" s="3"/>
      <c r="G1" s="3"/>
      <c r="H1" s="4"/>
      <c r="I1" s="5" t="s">
        <v>102</v>
      </c>
      <c r="J1" s="4"/>
      <c r="K1" s="6"/>
      <c r="L1" s="4"/>
      <c r="M1" s="4" t="s">
        <v>1</v>
      </c>
      <c r="N1" s="4"/>
      <c r="O1" s="7"/>
      <c r="P1" s="8"/>
    </row>
    <row r="2" spans="1:19" s="15" customFormat="1" x14ac:dyDescent="0.2">
      <c r="A2" s="10" t="str">
        <f>'[2]Week SetUp'!$A$8</f>
        <v>第十六屆福興盃全國大專暨青少年網球錦標賽</v>
      </c>
      <c r="B2" s="11"/>
      <c r="C2" s="12"/>
      <c r="D2" s="12"/>
      <c r="E2" s="12"/>
      <c r="F2" s="12"/>
      <c r="G2" s="12"/>
      <c r="H2" s="13"/>
      <c r="I2" s="14"/>
      <c r="J2" s="13"/>
      <c r="K2" s="6"/>
      <c r="L2" s="13"/>
      <c r="M2" s="12"/>
      <c r="N2" s="13"/>
      <c r="O2" s="12"/>
      <c r="P2" s="13"/>
    </row>
    <row r="3" spans="1:19" s="23" customFormat="1" ht="11.25" customHeight="1" x14ac:dyDescent="0.2">
      <c r="A3" s="16" t="s">
        <v>85</v>
      </c>
      <c r="B3" s="17"/>
      <c r="C3" s="17"/>
      <c r="D3" s="17"/>
      <c r="E3" s="18"/>
      <c r="F3" s="16" t="s">
        <v>99</v>
      </c>
      <c r="G3" s="17"/>
      <c r="H3" s="19"/>
      <c r="I3" s="16" t="s">
        <v>4</v>
      </c>
      <c r="J3" s="20"/>
      <c r="K3" s="17"/>
      <c r="L3" s="20"/>
      <c r="M3" s="17"/>
      <c r="N3" s="19"/>
      <c r="O3" s="18"/>
      <c r="P3" s="22" t="s">
        <v>5</v>
      </c>
    </row>
    <row r="4" spans="1:19" s="29" customFormat="1" ht="11.25" customHeight="1" thickBot="1" x14ac:dyDescent="0.25">
      <c r="A4" s="151" t="s">
        <v>129</v>
      </c>
      <c r="B4" s="151"/>
      <c r="C4" s="151"/>
      <c r="D4" s="24"/>
      <c r="E4" s="24"/>
      <c r="F4" s="24" t="str">
        <f>'[2]Week SetUp'!$C$10</f>
        <v>中山網球場</v>
      </c>
      <c r="G4" s="24"/>
      <c r="H4" s="25"/>
      <c r="I4" s="26">
        <f>'[2]Week SetUp'!$D$10</f>
        <v>0</v>
      </c>
      <c r="J4" s="25"/>
      <c r="K4" s="102" t="str">
        <f>'[2]Week SetUp'!$A$12</f>
        <v>107/2/23~3/01</v>
      </c>
      <c r="L4" s="25"/>
      <c r="M4" s="24"/>
      <c r="N4" s="25"/>
      <c r="O4" s="24"/>
      <c r="P4" s="28" t="str">
        <f>'[2]Week SetUp'!$E$10</f>
        <v>李朝裕</v>
      </c>
    </row>
    <row r="5" spans="1:19" s="37" customFormat="1" ht="9.75" x14ac:dyDescent="0.2">
      <c r="A5" s="30"/>
      <c r="B5" s="31" t="s">
        <v>6</v>
      </c>
      <c r="C5" s="32" t="s">
        <v>103</v>
      </c>
      <c r="D5" s="32" t="s">
        <v>88</v>
      </c>
      <c r="E5" s="33" t="s">
        <v>89</v>
      </c>
      <c r="F5" s="34"/>
      <c r="G5" s="33" t="s">
        <v>104</v>
      </c>
      <c r="H5" s="35"/>
      <c r="I5" s="32" t="s">
        <v>105</v>
      </c>
      <c r="J5" s="35"/>
      <c r="K5" s="32" t="s">
        <v>106</v>
      </c>
      <c r="L5" s="35"/>
      <c r="M5" s="32" t="s">
        <v>107</v>
      </c>
      <c r="N5" s="35"/>
      <c r="O5" s="32" t="s">
        <v>108</v>
      </c>
      <c r="P5" s="36"/>
    </row>
    <row r="6" spans="1:19" s="37" customFormat="1" ht="3.75" customHeight="1" thickBot="1" x14ac:dyDescent="0.25">
      <c r="A6" s="38"/>
      <c r="B6" s="39"/>
      <c r="C6" s="40"/>
      <c r="D6" s="39"/>
      <c r="E6" s="41"/>
      <c r="F6" s="42"/>
      <c r="G6" s="41"/>
      <c r="H6" s="43"/>
      <c r="I6" s="39"/>
      <c r="J6" s="43"/>
      <c r="K6" s="39"/>
      <c r="L6" s="43"/>
      <c r="M6" s="39"/>
      <c r="N6" s="43"/>
      <c r="O6" s="39"/>
      <c r="P6" s="44"/>
    </row>
    <row r="7" spans="1:19" s="54" customFormat="1" ht="10.5" customHeight="1" x14ac:dyDescent="0.2">
      <c r="A7" s="45">
        <v>1</v>
      </c>
      <c r="B7" s="46">
        <f>IF($D7="","",VLOOKUP($D7,[2]女單準備名單!$A$7:$P$22,15))</f>
        <v>0</v>
      </c>
      <c r="C7" s="46">
        <f>IF($D7="","",VLOOKUP($D7,[2]女單準備名單!$A$7:$P$22,16))</f>
        <v>0</v>
      </c>
      <c r="D7" s="47">
        <v>1</v>
      </c>
      <c r="E7" s="48" t="str">
        <f>UPPER(IF($D7="","",VLOOKUP($D7,[2]女單準備名單!$A$7:$P$22,2)))</f>
        <v>蔡雨耘</v>
      </c>
      <c r="F7" s="48"/>
      <c r="G7" s="48" t="str">
        <f>IF($D7="","",VLOOKUP($D7,[2]女單準備名單!$A$7:$P$22,4))</f>
        <v>市立安順國小</v>
      </c>
      <c r="H7" s="103"/>
      <c r="I7" s="104"/>
      <c r="J7" s="104"/>
      <c r="K7" s="104"/>
      <c r="L7" s="104"/>
      <c r="M7" s="105"/>
      <c r="N7" s="106"/>
      <c r="O7" s="107"/>
      <c r="P7" s="108"/>
      <c r="Q7" s="53"/>
      <c r="S7" s="55" t="e">
        <f>#REF!</f>
        <v>#REF!</v>
      </c>
    </row>
    <row r="8" spans="1:19" s="54" customFormat="1" ht="9.6" customHeight="1" x14ac:dyDescent="0.2">
      <c r="A8" s="56"/>
      <c r="B8" s="109"/>
      <c r="C8" s="109"/>
      <c r="D8" s="109"/>
      <c r="E8" s="104"/>
      <c r="F8" s="110"/>
      <c r="G8" s="64" t="s">
        <v>19</v>
      </c>
      <c r="H8" s="59"/>
      <c r="I8" s="50" t="str">
        <f>UPPER(IF(OR(H8="a",H8="as"),E7,IF(OR(H8="b",H8="bs"),E9,)))</f>
        <v/>
      </c>
      <c r="J8" s="50"/>
      <c r="K8" s="104"/>
      <c r="L8" s="104"/>
      <c r="M8" s="105"/>
      <c r="N8" s="106"/>
      <c r="O8" s="107"/>
      <c r="P8" s="108"/>
      <c r="Q8" s="53"/>
      <c r="S8" s="60" t="e">
        <f>#REF!</f>
        <v>#REF!</v>
      </c>
    </row>
    <row r="9" spans="1:19" s="54" customFormat="1" ht="9.6" customHeight="1" x14ac:dyDescent="0.2">
      <c r="A9" s="56">
        <v>2</v>
      </c>
      <c r="B9" s="46">
        <f>IF($D9="","",VLOOKUP($D9,[2]女單準備名單!$A$7:$P$22,15))</f>
        <v>0</v>
      </c>
      <c r="C9" s="46">
        <f>IF($D9="","",VLOOKUP($D9,[2]女單準備名單!$A$7:$P$22,16))</f>
        <v>0</v>
      </c>
      <c r="D9" s="47">
        <v>15</v>
      </c>
      <c r="E9" s="46" t="str">
        <f>UPPER(IF($D9="","",VLOOKUP($D9,[2]女單準備名單!$A$7:$P$22,2)))</f>
        <v>BYE</v>
      </c>
      <c r="F9" s="46"/>
      <c r="G9" s="46">
        <f>IF($D9="","",VLOOKUP($D9,[2]女單準備名單!$A$7:$P$22,4))</f>
        <v>0</v>
      </c>
      <c r="H9" s="111"/>
      <c r="I9" s="58"/>
      <c r="J9" s="112"/>
      <c r="K9" s="104"/>
      <c r="L9" s="104"/>
      <c r="M9" s="105"/>
      <c r="N9" s="106"/>
      <c r="O9" s="107"/>
      <c r="P9" s="108"/>
      <c r="Q9" s="53"/>
      <c r="S9" s="60" t="e">
        <f>#REF!</f>
        <v>#REF!</v>
      </c>
    </row>
    <row r="10" spans="1:19" s="54" customFormat="1" ht="9.6" customHeight="1" x14ac:dyDescent="0.2">
      <c r="A10" s="56"/>
      <c r="B10" s="109"/>
      <c r="C10" s="109"/>
      <c r="D10" s="113"/>
      <c r="E10" s="104"/>
      <c r="F10" s="110"/>
      <c r="G10" s="104"/>
      <c r="H10" s="114"/>
      <c r="I10" s="64" t="s">
        <v>19</v>
      </c>
      <c r="J10" s="65"/>
      <c r="K10" s="50" t="str">
        <f>UPPER(IF(OR(J10="a",J10="as"),I8,IF(OR(J10="b",J10="bs"),I12,)))</f>
        <v/>
      </c>
      <c r="L10" s="51"/>
      <c r="M10" s="52"/>
      <c r="N10" s="52"/>
      <c r="O10" s="107"/>
      <c r="P10" s="108"/>
      <c r="Q10" s="53"/>
      <c r="S10" s="60" t="e">
        <f>#REF!</f>
        <v>#REF!</v>
      </c>
    </row>
    <row r="11" spans="1:19" s="54" customFormat="1" ht="9.6" customHeight="1" x14ac:dyDescent="0.2">
      <c r="A11" s="56">
        <v>3</v>
      </c>
      <c r="B11" s="46">
        <f>IF($D11="","",VLOOKUP($D11,[2]女單準備名單!$A$7:$P$22,15))</f>
        <v>0</v>
      </c>
      <c r="C11" s="46">
        <f>IF($D11="","",VLOOKUP($D11,[2]女單準備名單!$A$7:$P$22,16))</f>
        <v>0</v>
      </c>
      <c r="D11" s="47">
        <v>12</v>
      </c>
      <c r="E11" s="46" t="str">
        <f>UPPER(IF($D11="","",VLOOKUP($D11,[2]女單準備名單!$A$7:$P$22,2)))</f>
        <v>鄭雅欣</v>
      </c>
      <c r="F11" s="46"/>
      <c r="G11" s="46" t="str">
        <f>IF($D11="","",VLOOKUP($D11,[2]女單準備名單!$A$7:$P$22,4))</f>
        <v>國立南科國際實驗高中(國小部)</v>
      </c>
      <c r="H11" s="103"/>
      <c r="I11" s="77"/>
      <c r="J11" s="115"/>
      <c r="K11" s="58"/>
      <c r="L11" s="68"/>
      <c r="M11" s="52"/>
      <c r="N11" s="52"/>
      <c r="O11" s="107"/>
      <c r="P11" s="108"/>
      <c r="Q11" s="53"/>
      <c r="S11" s="60" t="e">
        <f>#REF!</f>
        <v>#REF!</v>
      </c>
    </row>
    <row r="12" spans="1:19" s="54" customFormat="1" ht="9.6" customHeight="1" x14ac:dyDescent="0.2">
      <c r="A12" s="56"/>
      <c r="B12" s="109"/>
      <c r="C12" s="109"/>
      <c r="D12" s="113"/>
      <c r="E12" s="104"/>
      <c r="F12" s="110"/>
      <c r="G12" s="64" t="s">
        <v>19</v>
      </c>
      <c r="H12" s="59"/>
      <c r="I12" s="50" t="str">
        <f>UPPER(IF(OR(H12="a",H12="as"),E11,IF(OR(H12="b",H12="bs"),E13,)))</f>
        <v/>
      </c>
      <c r="J12" s="116"/>
      <c r="K12" s="77"/>
      <c r="L12" s="62"/>
      <c r="M12" s="52"/>
      <c r="N12" s="52"/>
      <c r="O12" s="107"/>
      <c r="P12" s="108"/>
      <c r="Q12" s="53"/>
      <c r="S12" s="60" t="e">
        <f>#REF!</f>
        <v>#REF!</v>
      </c>
    </row>
    <row r="13" spans="1:19" s="54" customFormat="1" ht="9.6" customHeight="1" x14ac:dyDescent="0.2">
      <c r="A13" s="56">
        <v>4</v>
      </c>
      <c r="B13" s="46">
        <f>IF($D13="","",VLOOKUP($D13,[2]女單準備名單!$A$7:$P$22,15))</f>
        <v>0</v>
      </c>
      <c r="C13" s="46">
        <f>IF($D13="","",VLOOKUP($D13,[2]女單準備名單!$A$7:$P$22,16))</f>
        <v>0</v>
      </c>
      <c r="D13" s="47">
        <v>7</v>
      </c>
      <c r="E13" s="46" t="str">
        <f>UPPER(IF($D13="","",VLOOKUP($D13,[2]女單準備名單!$A$7:$P$22,2)))</f>
        <v>方柔蓁</v>
      </c>
      <c r="F13" s="46"/>
      <c r="G13" s="46" t="str">
        <f>IF($D13="","",VLOOKUP($D13,[2]女單準備名單!$A$7:$P$22,4))</f>
        <v>市立三民區民族國小</v>
      </c>
      <c r="H13" s="117"/>
      <c r="I13" s="58"/>
      <c r="J13" s="104"/>
      <c r="K13" s="77"/>
      <c r="L13" s="62"/>
      <c r="M13" s="52"/>
      <c r="N13" s="52"/>
      <c r="O13" s="107"/>
      <c r="P13" s="108"/>
      <c r="Q13" s="53"/>
      <c r="S13" s="60" t="e">
        <f>#REF!</f>
        <v>#REF!</v>
      </c>
    </row>
    <row r="14" spans="1:19" s="54" customFormat="1" ht="9.6" customHeight="1" x14ac:dyDescent="0.2">
      <c r="A14" s="56"/>
      <c r="B14" s="109"/>
      <c r="C14" s="109"/>
      <c r="D14" s="113"/>
      <c r="E14" s="104"/>
      <c r="F14" s="110"/>
      <c r="G14" s="118"/>
      <c r="H14" s="114"/>
      <c r="I14" s="104"/>
      <c r="J14" s="104"/>
      <c r="K14" s="64" t="s">
        <v>19</v>
      </c>
      <c r="L14" s="65"/>
      <c r="M14" s="50" t="str">
        <f>UPPER(IF(OR(L14="a",L14="as"),K10,IF(OR(L14="b",L14="bs"),K18,)))</f>
        <v/>
      </c>
      <c r="N14" s="51"/>
      <c r="O14" s="107"/>
      <c r="P14" s="108"/>
      <c r="Q14" s="53"/>
      <c r="S14" s="60" t="e">
        <f>#REF!</f>
        <v>#REF!</v>
      </c>
    </row>
    <row r="15" spans="1:19" s="54" customFormat="1" ht="9.6" customHeight="1" x14ac:dyDescent="0.2">
      <c r="A15" s="45">
        <v>5</v>
      </c>
      <c r="B15" s="46">
        <f>IF($D15="","",VLOOKUP($D15,[2]女單準備名單!$A$7:$P$22,15))</f>
        <v>0</v>
      </c>
      <c r="C15" s="46">
        <f>IF($D15="","",VLOOKUP($D15,[2]女單準備名單!$A$7:$P$22,16))</f>
        <v>0</v>
      </c>
      <c r="D15" s="47">
        <v>4</v>
      </c>
      <c r="E15" s="48" t="str">
        <f>UPPER(IF($D15="","",VLOOKUP($D15,[2]女單準備名單!$A$7:$P$22,2)))</f>
        <v>林柔廷</v>
      </c>
      <c r="F15" s="48"/>
      <c r="G15" s="48" t="str">
        <f>IF($D15="","",VLOOKUP($D15,[2]女單準備名單!$A$7:$P$22,4))</f>
        <v>縣立海豐國小</v>
      </c>
      <c r="H15" s="119"/>
      <c r="I15" s="104"/>
      <c r="J15" s="104"/>
      <c r="K15" s="104"/>
      <c r="L15" s="62"/>
      <c r="M15" s="58"/>
      <c r="N15" s="68"/>
      <c r="O15" s="107"/>
      <c r="P15" s="108"/>
      <c r="Q15" s="53"/>
      <c r="S15" s="60" t="e">
        <f>#REF!</f>
        <v>#REF!</v>
      </c>
    </row>
    <row r="16" spans="1:19" s="54" customFormat="1" ht="9.6" customHeight="1" thickBot="1" x14ac:dyDescent="0.25">
      <c r="A16" s="56"/>
      <c r="B16" s="109"/>
      <c r="C16" s="109"/>
      <c r="D16" s="113">
        <v>9</v>
      </c>
      <c r="E16" s="104"/>
      <c r="F16" s="110"/>
      <c r="G16" s="64" t="s">
        <v>19</v>
      </c>
      <c r="H16" s="59"/>
      <c r="I16" s="50" t="str">
        <f>UPPER(IF(OR(H16="a",H16="as"),E15,IF(OR(H16="b",H16="bs"),E17,)))</f>
        <v/>
      </c>
      <c r="J16" s="50"/>
      <c r="K16" s="104"/>
      <c r="L16" s="62"/>
      <c r="M16" s="52"/>
      <c r="N16" s="62"/>
      <c r="O16" s="107"/>
      <c r="P16" s="108"/>
      <c r="Q16" s="53"/>
      <c r="S16" s="72" t="e">
        <f>#REF!</f>
        <v>#REF!</v>
      </c>
    </row>
    <row r="17" spans="1:17" s="54" customFormat="1" ht="9.6" customHeight="1" x14ac:dyDescent="0.2">
      <c r="A17" s="56">
        <v>6</v>
      </c>
      <c r="B17" s="46">
        <f>IF($D17="","",VLOOKUP($D17,[2]女單準備名單!$A$7:$P$22,15))</f>
        <v>0</v>
      </c>
      <c r="C17" s="46">
        <f>IF($D17="","",VLOOKUP($D17,[2]女單準備名單!$A$7:$P$22,16))</f>
        <v>0</v>
      </c>
      <c r="D17" s="47">
        <v>6</v>
      </c>
      <c r="E17" s="46" t="str">
        <f>UPPER(IF($D17="","",VLOOKUP($D17,[2]女單準備名單!$A$7:$P$22,2)))</f>
        <v>洪縈螢</v>
      </c>
      <c r="F17" s="46"/>
      <c r="G17" s="46" t="str">
        <f>IF($D17="","",VLOOKUP($D17,[2]女單準備名單!$A$7:$P$22,4))</f>
        <v>市立三民區民族國小</v>
      </c>
      <c r="H17" s="111"/>
      <c r="I17" s="58"/>
      <c r="J17" s="112"/>
      <c r="K17" s="104"/>
      <c r="L17" s="62"/>
      <c r="M17" s="52"/>
      <c r="N17" s="62"/>
      <c r="O17" s="107"/>
      <c r="P17" s="108"/>
      <c r="Q17" s="53"/>
    </row>
    <row r="18" spans="1:17" s="54" customFormat="1" ht="8.25" customHeight="1" x14ac:dyDescent="0.2">
      <c r="A18" s="56"/>
      <c r="B18" s="109"/>
      <c r="C18" s="109"/>
      <c r="D18" s="113">
        <v>5</v>
      </c>
      <c r="E18" s="104"/>
      <c r="F18" s="110"/>
      <c r="G18" s="104"/>
      <c r="H18" s="114"/>
      <c r="I18" s="64" t="s">
        <v>19</v>
      </c>
      <c r="J18" s="65"/>
      <c r="K18" s="50" t="str">
        <f>UPPER(IF(OR(J18="a",J18="as"),I16,IF(OR(J18="b",J18="bs"),I20,)))</f>
        <v/>
      </c>
      <c r="L18" s="70"/>
      <c r="M18" s="52"/>
      <c r="N18" s="62"/>
      <c r="O18" s="107"/>
      <c r="P18" s="108"/>
      <c r="Q18" s="53"/>
    </row>
    <row r="19" spans="1:17" s="54" customFormat="1" ht="9.6" customHeight="1" x14ac:dyDescent="0.2">
      <c r="A19" s="56">
        <v>7</v>
      </c>
      <c r="B19" s="46">
        <f>IF($D19="","",VLOOKUP($D19,[2]女單準備名單!$A$7:$P$22,15))</f>
        <v>0</v>
      </c>
      <c r="C19" s="46">
        <f>IF($D19="","",VLOOKUP($D19,[2]女單準備名單!$A$7:$P$22,16))</f>
        <v>0</v>
      </c>
      <c r="D19" s="47">
        <v>5</v>
      </c>
      <c r="E19" s="46" t="str">
        <f>UPPER(IF($D19="","",VLOOKUP($D19,[2]女單準備名單!$A$7:$P$22,2)))</f>
        <v>江雅芸</v>
      </c>
      <c r="F19" s="46"/>
      <c r="G19" s="46" t="str">
        <f>IF($D19="","",VLOOKUP($D19,[2]女單準備名單!$A$7:$P$22,4))</f>
        <v>市立三民區民族國小</v>
      </c>
      <c r="H19" s="103"/>
      <c r="I19" s="77"/>
      <c r="J19" s="115"/>
      <c r="K19" s="58"/>
      <c r="L19" s="52"/>
      <c r="M19" s="52"/>
      <c r="N19" s="62"/>
      <c r="O19" s="107"/>
      <c r="P19" s="108"/>
      <c r="Q19" s="53"/>
    </row>
    <row r="20" spans="1:17" s="54" customFormat="1" ht="9.6" customHeight="1" x14ac:dyDescent="0.2">
      <c r="A20" s="56"/>
      <c r="B20" s="109"/>
      <c r="C20" s="109"/>
      <c r="D20" s="109"/>
      <c r="E20" s="104"/>
      <c r="F20" s="110"/>
      <c r="G20" s="64" t="s">
        <v>19</v>
      </c>
      <c r="H20" s="59"/>
      <c r="I20" s="50" t="str">
        <f>UPPER(IF(OR(H20="a",H20="as"),E19,IF(OR(H20="b",H20="bs"),E21,)))</f>
        <v/>
      </c>
      <c r="J20" s="116"/>
      <c r="K20" s="77"/>
      <c r="L20" s="52"/>
      <c r="M20" s="52"/>
      <c r="N20" s="62"/>
      <c r="O20" s="107"/>
      <c r="P20" s="108"/>
      <c r="Q20" s="53"/>
    </row>
    <row r="21" spans="1:17" s="54" customFormat="1" ht="9.6" customHeight="1" x14ac:dyDescent="0.2">
      <c r="A21" s="56">
        <v>8</v>
      </c>
      <c r="B21" s="46">
        <f>IF($D21="","",VLOOKUP($D21,[2]女單準備名單!$A$7:$P$22,15))</f>
        <v>0</v>
      </c>
      <c r="C21" s="46">
        <f>IF($D21="","",VLOOKUP($D21,[2]女單準備名單!$A$7:$P$22,16))</f>
        <v>0</v>
      </c>
      <c r="D21" s="47">
        <v>11</v>
      </c>
      <c r="E21" s="46" t="str">
        <f>UPPER(IF($D21="","",VLOOKUP($D21,[2]女單準備名單!$A$7:$P$22,2)))</f>
        <v>歐子涵</v>
      </c>
      <c r="F21" s="46"/>
      <c r="G21" s="46" t="str">
        <f>IF($D21="","",VLOOKUP($D21,[2]女單準備名單!$A$7:$P$22,4))</f>
        <v>市立橫山國小</v>
      </c>
      <c r="H21" s="117"/>
      <c r="I21" s="58"/>
      <c r="J21" s="104"/>
      <c r="K21" s="77"/>
      <c r="L21" s="52"/>
      <c r="M21" s="52"/>
      <c r="N21" s="62"/>
      <c r="O21" s="107"/>
      <c r="P21" s="108"/>
      <c r="Q21" s="53"/>
    </row>
    <row r="22" spans="1:17" s="54" customFormat="1" ht="9.6" customHeight="1" x14ac:dyDescent="0.2">
      <c r="A22" s="56"/>
      <c r="B22" s="109"/>
      <c r="C22" s="109"/>
      <c r="D22" s="109"/>
      <c r="E22" s="118"/>
      <c r="F22" s="120"/>
      <c r="G22" s="118"/>
      <c r="H22" s="114"/>
      <c r="I22" s="104"/>
      <c r="J22" s="104"/>
      <c r="K22" s="77"/>
      <c r="L22" s="63"/>
      <c r="M22" s="64" t="s">
        <v>19</v>
      </c>
      <c r="N22" s="65"/>
      <c r="O22" s="50" t="str">
        <f>UPPER(IF(OR(N22="a",N22="as"),M14,IF(OR(N22="b",N22="bs"),M30,)))</f>
        <v/>
      </c>
      <c r="P22" s="51"/>
      <c r="Q22" s="53"/>
    </row>
    <row r="23" spans="1:17" s="54" customFormat="1" ht="9.6" customHeight="1" x14ac:dyDescent="0.2">
      <c r="A23" s="56">
        <v>9</v>
      </c>
      <c r="B23" s="46">
        <f>IF($D23="","",VLOOKUP($D23,[2]女單準備名單!$A$7:$P$22,15))</f>
        <v>0</v>
      </c>
      <c r="C23" s="46">
        <f>IF($D23="","",VLOOKUP($D23,[2]女單準備名單!$A$7:$P$22,16))</f>
        <v>0</v>
      </c>
      <c r="D23" s="47">
        <v>9</v>
      </c>
      <c r="E23" s="46" t="str">
        <f>UPPER(IF($D23="","",VLOOKUP($D23,[2]女單準備名單!$A$7:$P$22,2)))</f>
        <v>施佳麗</v>
      </c>
      <c r="F23" s="46"/>
      <c r="G23" s="46" t="str">
        <f>IF($D23="","",VLOOKUP($D23,[2]女單準備名單!$A$7:$P$22,4))</f>
        <v>市立三民區民族國小</v>
      </c>
      <c r="H23" s="103"/>
      <c r="I23" s="104"/>
      <c r="J23" s="104"/>
      <c r="K23" s="104"/>
      <c r="L23" s="52"/>
      <c r="M23" s="104"/>
      <c r="N23" s="62"/>
      <c r="O23" s="58"/>
      <c r="P23" s="121"/>
      <c r="Q23" s="53"/>
    </row>
    <row r="24" spans="1:17" s="54" customFormat="1" ht="9.6" customHeight="1" x14ac:dyDescent="0.2">
      <c r="A24" s="56"/>
      <c r="B24" s="109"/>
      <c r="C24" s="109"/>
      <c r="D24" s="109"/>
      <c r="E24" s="104"/>
      <c r="F24" s="110"/>
      <c r="G24" s="64" t="s">
        <v>19</v>
      </c>
      <c r="H24" s="59"/>
      <c r="I24" s="50" t="str">
        <f>UPPER(IF(OR(H24="a",H24="as"),E23,IF(OR(H24="b",H24="bs"),E25,)))</f>
        <v/>
      </c>
      <c r="J24" s="50"/>
      <c r="K24" s="104"/>
      <c r="L24" s="52"/>
      <c r="M24" s="52"/>
      <c r="N24" s="62"/>
      <c r="O24" s="107"/>
      <c r="P24" s="122"/>
      <c r="Q24" s="53"/>
    </row>
    <row r="25" spans="1:17" s="54" customFormat="1" ht="9.6" customHeight="1" x14ac:dyDescent="0.2">
      <c r="A25" s="56">
        <v>10</v>
      </c>
      <c r="B25" s="46">
        <f>IF($D25="","",VLOOKUP($D25,[2]女單準備名單!$A$7:$P$22,15))</f>
        <v>0</v>
      </c>
      <c r="C25" s="46">
        <f>IF($D25="","",VLOOKUP($D25,[2]女單準備名單!$A$7:$P$22,16))</f>
        <v>0</v>
      </c>
      <c r="D25" s="47">
        <v>13</v>
      </c>
      <c r="E25" s="46" t="str">
        <f>UPPER(IF($D25="","",VLOOKUP($D25,[2]女單準備名單!$A$7:$P$22,2)))</f>
        <v>謝佳恩</v>
      </c>
      <c r="F25" s="46"/>
      <c r="G25" s="46" t="str">
        <f>IF($D25="","",VLOOKUP($D25,[2]女單準備名單!$A$7:$P$22,4))</f>
        <v>縣立瑞光國小</v>
      </c>
      <c r="H25" s="111"/>
      <c r="I25" s="58"/>
      <c r="J25" s="112"/>
      <c r="K25" s="104"/>
      <c r="L25" s="52"/>
      <c r="M25" s="52"/>
      <c r="N25" s="62"/>
      <c r="O25" s="107"/>
      <c r="P25" s="122"/>
      <c r="Q25" s="53"/>
    </row>
    <row r="26" spans="1:17" s="54" customFormat="1" ht="9.6" customHeight="1" x14ac:dyDescent="0.2">
      <c r="A26" s="56"/>
      <c r="B26" s="109"/>
      <c r="C26" s="109"/>
      <c r="D26" s="113"/>
      <c r="E26" s="104"/>
      <c r="F26" s="110"/>
      <c r="G26" s="104"/>
      <c r="H26" s="114"/>
      <c r="I26" s="64" t="s">
        <v>19</v>
      </c>
      <c r="J26" s="65"/>
      <c r="K26" s="50" t="str">
        <f>UPPER(IF(OR(J26="a",J26="as"),I24,IF(OR(J26="b",J26="bs"),I28,)))</f>
        <v/>
      </c>
      <c r="L26" s="51"/>
      <c r="M26" s="52"/>
      <c r="N26" s="62"/>
      <c r="O26" s="107"/>
      <c r="P26" s="122"/>
      <c r="Q26" s="53"/>
    </row>
    <row r="27" spans="1:17" s="54" customFormat="1" ht="9.6" customHeight="1" x14ac:dyDescent="0.2">
      <c r="A27" s="56">
        <v>11</v>
      </c>
      <c r="B27" s="46">
        <f>IF($D27="","",VLOOKUP($D27,[2]女單準備名單!$A$7:$P$22,15))</f>
        <v>0</v>
      </c>
      <c r="C27" s="46">
        <f>IF($D27="","",VLOOKUP($D27,[2]女單準備名單!$A$7:$P$22,16))</f>
        <v>0</v>
      </c>
      <c r="D27" s="47">
        <v>14</v>
      </c>
      <c r="E27" s="46" t="str">
        <f>UPPER(IF($D27="","",VLOOKUP($D27,[2]女單準備名單!$A$7:$P$22,2)))</f>
        <v>洪郁淇</v>
      </c>
      <c r="F27" s="46"/>
      <c r="G27" s="46" t="str">
        <f>IF($D27="","",VLOOKUP($D27,[2]女單準備名單!$A$7:$P$22,4))</f>
        <v>縣立僑光國小</v>
      </c>
      <c r="H27" s="103"/>
      <c r="I27" s="77"/>
      <c r="J27" s="115"/>
      <c r="K27" s="58"/>
      <c r="L27" s="68"/>
      <c r="M27" s="52"/>
      <c r="N27" s="62"/>
      <c r="O27" s="107"/>
      <c r="P27" s="122"/>
      <c r="Q27" s="53"/>
    </row>
    <row r="28" spans="1:17" s="54" customFormat="1" ht="9.6" customHeight="1" x14ac:dyDescent="0.2">
      <c r="A28" s="45"/>
      <c r="B28" s="109"/>
      <c r="C28" s="109"/>
      <c r="D28" s="113"/>
      <c r="E28" s="104"/>
      <c r="F28" s="110"/>
      <c r="G28" s="64" t="s">
        <v>19</v>
      </c>
      <c r="H28" s="59"/>
      <c r="I28" s="50" t="str">
        <f>UPPER(IF(OR(H28="a",H28="as"),E27,IF(OR(H28="b",H28="bs"),E29,)))</f>
        <v/>
      </c>
      <c r="J28" s="116"/>
      <c r="K28" s="77"/>
      <c r="L28" s="62"/>
      <c r="M28" s="52"/>
      <c r="N28" s="62"/>
      <c r="O28" s="107"/>
      <c r="P28" s="122"/>
      <c r="Q28" s="53"/>
    </row>
    <row r="29" spans="1:17" s="54" customFormat="1" ht="9.6" customHeight="1" x14ac:dyDescent="0.2">
      <c r="A29" s="45">
        <v>12</v>
      </c>
      <c r="B29" s="46">
        <f>IF($D29="","",VLOOKUP($D29,[2]女單準備名單!$A$7:$P$22,15))</f>
        <v>0</v>
      </c>
      <c r="C29" s="46">
        <f>IF($D29="","",VLOOKUP($D29,[2]女單準備名單!$A$7:$P$22,16))</f>
        <v>0</v>
      </c>
      <c r="D29" s="47">
        <v>3</v>
      </c>
      <c r="E29" s="48" t="str">
        <f>UPPER(IF($D29="","",VLOOKUP($D29,[2]女單準備名單!$A$7:$P$22,2)))</f>
        <v>康宜蓁</v>
      </c>
      <c r="F29" s="48"/>
      <c r="G29" s="48" t="str">
        <f>IF($D29="","",VLOOKUP($D29,[2]女單準備名單!$A$7:$P$22,4))</f>
        <v>市立光榮國小</v>
      </c>
      <c r="H29" s="117"/>
      <c r="I29" s="58"/>
      <c r="J29" s="104"/>
      <c r="K29" s="77"/>
      <c r="L29" s="62"/>
      <c r="M29" s="52"/>
      <c r="N29" s="62"/>
      <c r="O29" s="107"/>
      <c r="P29" s="122"/>
      <c r="Q29" s="53"/>
    </row>
    <row r="30" spans="1:17" s="54" customFormat="1" ht="9.6" customHeight="1" x14ac:dyDescent="0.2">
      <c r="A30" s="56"/>
      <c r="B30" s="109"/>
      <c r="C30" s="109"/>
      <c r="D30" s="113"/>
      <c r="E30" s="104"/>
      <c r="F30" s="110"/>
      <c r="G30" s="118"/>
      <c r="H30" s="114"/>
      <c r="I30" s="104"/>
      <c r="J30" s="104"/>
      <c r="K30" s="64" t="s">
        <v>19</v>
      </c>
      <c r="L30" s="65"/>
      <c r="M30" s="50" t="str">
        <f>UPPER(IF(OR(L30="a",L30="as"),K26,IF(OR(L30="b",L30="bs"),K34,)))</f>
        <v/>
      </c>
      <c r="N30" s="70"/>
      <c r="O30" s="107"/>
      <c r="P30" s="122"/>
      <c r="Q30" s="53"/>
    </row>
    <row r="31" spans="1:17" s="54" customFormat="1" ht="9.6" customHeight="1" x14ac:dyDescent="0.2">
      <c r="A31" s="56">
        <v>13</v>
      </c>
      <c r="B31" s="46">
        <f>IF($D31="","",VLOOKUP($D31,[2]女單準備名單!$A$7:$P$22,15))</f>
        <v>0</v>
      </c>
      <c r="C31" s="46">
        <f>IF($D31="","",VLOOKUP($D31,[2]女單準備名單!$A$7:$P$22,16))</f>
        <v>0</v>
      </c>
      <c r="D31" s="47">
        <v>8</v>
      </c>
      <c r="E31" s="46" t="str">
        <f>UPPER(IF($D31="","",VLOOKUP($D31,[2]女單準備名單!$A$7:$P$22,2)))</f>
        <v>楊雪茵</v>
      </c>
      <c r="F31" s="46"/>
      <c r="G31" s="46" t="str">
        <f>IF($D31="","",VLOOKUP($D31,[2]女單準備名單!$A$7:$P$22,4))</f>
        <v>市立三民區民族國小</v>
      </c>
      <c r="H31" s="119"/>
      <c r="I31" s="104"/>
      <c r="J31" s="104"/>
      <c r="K31" s="104"/>
      <c r="L31" s="62"/>
      <c r="M31" s="58"/>
      <c r="N31" s="63"/>
      <c r="O31" s="107"/>
      <c r="P31" s="122"/>
      <c r="Q31" s="53"/>
    </row>
    <row r="32" spans="1:17" s="54" customFormat="1" ht="9.6" customHeight="1" x14ac:dyDescent="0.2">
      <c r="A32" s="56"/>
      <c r="B32" s="109"/>
      <c r="C32" s="109"/>
      <c r="D32" s="113"/>
      <c r="E32" s="104"/>
      <c r="F32" s="110"/>
      <c r="G32" s="64" t="s">
        <v>19</v>
      </c>
      <c r="H32" s="59"/>
      <c r="I32" s="50" t="str">
        <f>UPPER(IF(OR(H32="a",H32="as"),E31,IF(OR(H32="b",H32="bs"),E33,)))</f>
        <v/>
      </c>
      <c r="J32" s="50"/>
      <c r="K32" s="104"/>
      <c r="L32" s="62"/>
      <c r="M32" s="52"/>
      <c r="N32" s="63"/>
      <c r="O32" s="107"/>
      <c r="P32" s="122"/>
      <c r="Q32" s="53"/>
    </row>
    <row r="33" spans="1:17" s="54" customFormat="1" ht="9.6" customHeight="1" x14ac:dyDescent="0.2">
      <c r="A33" s="56">
        <v>14</v>
      </c>
      <c r="B33" s="46">
        <f>IF($D33="","",VLOOKUP($D33,[2]女單準備名單!$A$7:$P$22,15))</f>
        <v>0</v>
      </c>
      <c r="C33" s="46">
        <f>IF($D33="","",VLOOKUP($D33,[2]女單準備名單!$A$7:$P$22,16))</f>
        <v>0</v>
      </c>
      <c r="D33" s="47">
        <v>10</v>
      </c>
      <c r="E33" s="46" t="str">
        <f>UPPER(IF($D33="","",VLOOKUP($D33,[2]女單準備名單!$A$7:$P$22,2)))</f>
        <v>許皪尹</v>
      </c>
      <c r="F33" s="46"/>
      <c r="G33" s="46" t="str">
        <f>IF($D33="","",VLOOKUP($D33,[2]女單準備名單!$A$7:$P$22,4))</f>
        <v>市立陽明國小</v>
      </c>
      <c r="H33" s="111"/>
      <c r="I33" s="58"/>
      <c r="J33" s="112"/>
      <c r="K33" s="104"/>
      <c r="L33" s="62"/>
      <c r="M33" s="52"/>
      <c r="N33" s="63"/>
      <c r="O33" s="107"/>
      <c r="P33" s="122"/>
      <c r="Q33" s="53"/>
    </row>
    <row r="34" spans="1:17" s="54" customFormat="1" ht="9.6" customHeight="1" x14ac:dyDescent="0.2">
      <c r="A34" s="56"/>
      <c r="B34" s="109"/>
      <c r="C34" s="109"/>
      <c r="D34" s="113"/>
      <c r="E34" s="104"/>
      <c r="F34" s="110"/>
      <c r="G34" s="104"/>
      <c r="H34" s="114"/>
      <c r="I34" s="64" t="s">
        <v>19</v>
      </c>
      <c r="J34" s="65"/>
      <c r="K34" s="50" t="str">
        <f>UPPER(IF(OR(J34="a",J34="as"),I32,IF(OR(J34="b",J34="bs"),I36,)))</f>
        <v/>
      </c>
      <c r="L34" s="70"/>
      <c r="M34" s="52"/>
      <c r="N34" s="63"/>
      <c r="O34" s="107"/>
      <c r="P34" s="122"/>
      <c r="Q34" s="53"/>
    </row>
    <row r="35" spans="1:17" s="54" customFormat="1" ht="9.6" customHeight="1" x14ac:dyDescent="0.2">
      <c r="A35" s="56">
        <v>15</v>
      </c>
      <c r="B35" s="46">
        <f>IF($D35="","",VLOOKUP($D35,[2]女單準備名單!$A$7:$P$22,15))</f>
        <v>0</v>
      </c>
      <c r="C35" s="46">
        <f>IF($D35="","",VLOOKUP($D35,[2]女單準備名單!$A$7:$P$22,16))</f>
        <v>0</v>
      </c>
      <c r="D35" s="47">
        <v>15</v>
      </c>
      <c r="E35" s="46" t="str">
        <f>UPPER(IF($D35="","",VLOOKUP($D35,[2]女單準備名單!$A$7:$P$22,2)))</f>
        <v>BYE</v>
      </c>
      <c r="F35" s="46"/>
      <c r="G35" s="46">
        <f>IF($D35="","",VLOOKUP($D35,[2]女單準備名單!$A$7:$P$22,4))</f>
        <v>0</v>
      </c>
      <c r="H35" s="103"/>
      <c r="I35" s="77"/>
      <c r="J35" s="115"/>
      <c r="K35" s="58"/>
      <c r="L35" s="52"/>
      <c r="M35" s="52"/>
      <c r="N35" s="52"/>
      <c r="O35" s="107"/>
      <c r="P35" s="122"/>
      <c r="Q35" s="53"/>
    </row>
    <row r="36" spans="1:17" s="54" customFormat="1" ht="9.6" customHeight="1" x14ac:dyDescent="0.2">
      <c r="A36" s="56"/>
      <c r="B36" s="109"/>
      <c r="C36" s="109"/>
      <c r="D36" s="109"/>
      <c r="E36" s="104"/>
      <c r="F36" s="110"/>
      <c r="G36" s="64" t="s">
        <v>19</v>
      </c>
      <c r="H36" s="59"/>
      <c r="I36" s="50" t="str">
        <f>UPPER(IF(OR(H36="a",H36="as"),E35,IF(OR(H36="b",H36="bs"),E37,)))</f>
        <v/>
      </c>
      <c r="J36" s="116"/>
      <c r="K36" s="77"/>
      <c r="L36" s="52"/>
      <c r="M36" s="52"/>
      <c r="N36" s="52"/>
      <c r="O36" s="107"/>
      <c r="P36" s="122"/>
      <c r="Q36" s="53"/>
    </row>
    <row r="37" spans="1:17" s="54" customFormat="1" ht="9.6" customHeight="1" x14ac:dyDescent="0.2">
      <c r="A37" s="45">
        <v>16</v>
      </c>
      <c r="B37" s="46">
        <f>IF($D37="","",VLOOKUP($D37,[2]女單準備名單!$A$7:$P$22,15))</f>
        <v>0</v>
      </c>
      <c r="C37" s="46">
        <f>IF($D37="","",VLOOKUP($D37,[2]女單準備名單!$A$7:$P$22,16))</f>
        <v>0</v>
      </c>
      <c r="D37" s="47">
        <v>2</v>
      </c>
      <c r="E37" s="48" t="str">
        <f>UPPER(IF($D37="","",VLOOKUP($D37,[2]女單準備名單!$A$7:$P$22,2)))</f>
        <v>蔡悅</v>
      </c>
      <c r="F37" s="46"/>
      <c r="G37" s="48" t="str">
        <f>IF($D37="","",VLOOKUP($D37,[2]女單準備名單!$A$7:$P$22,4))</f>
        <v>市立三民區民族國小</v>
      </c>
      <c r="H37" s="117"/>
      <c r="I37" s="58"/>
      <c r="J37" s="104"/>
      <c r="K37" s="77"/>
      <c r="L37" s="52"/>
      <c r="M37" s="52"/>
      <c r="N37" s="52"/>
      <c r="O37" s="107"/>
      <c r="P37" s="122"/>
      <c r="Q37" s="53"/>
    </row>
    <row r="38" spans="1:17" s="54" customFormat="1" ht="9.6" customHeight="1" x14ac:dyDescent="0.2">
      <c r="A38" s="91"/>
      <c r="B38" s="109"/>
      <c r="C38" s="109"/>
      <c r="D38" s="109"/>
      <c r="E38" s="118"/>
      <c r="F38" s="120"/>
      <c r="G38" s="104"/>
      <c r="H38" s="114"/>
      <c r="I38" s="104"/>
      <c r="J38" s="104"/>
      <c r="K38" s="77"/>
      <c r="L38" s="63"/>
      <c r="M38" s="63"/>
      <c r="N38" s="63"/>
      <c r="O38" s="123"/>
      <c r="P38" s="122"/>
      <c r="Q38" s="53"/>
    </row>
    <row r="39" spans="1:17" s="54" customFormat="1" ht="9.6" customHeight="1" x14ac:dyDescent="0.2">
      <c r="A39" s="90"/>
      <c r="B39" s="124"/>
      <c r="C39" s="124"/>
      <c r="D39" s="125"/>
      <c r="E39" s="124"/>
      <c r="F39" s="124"/>
      <c r="G39" s="124"/>
      <c r="H39" s="125"/>
      <c r="I39" s="124"/>
      <c r="J39" s="124"/>
      <c r="K39" s="124"/>
      <c r="L39" s="126"/>
      <c r="M39" s="126"/>
      <c r="N39" s="126"/>
      <c r="O39" s="107"/>
      <c r="P39" s="108"/>
      <c r="Q39" s="53"/>
    </row>
    <row r="40" spans="1:17" s="54" customFormat="1" ht="9.6" customHeight="1" x14ac:dyDescent="0.2">
      <c r="A40" s="91"/>
      <c r="B40" s="125"/>
      <c r="C40" s="125"/>
      <c r="D40" s="125"/>
      <c r="E40" s="124"/>
      <c r="F40" s="127"/>
      <c r="G40" s="128"/>
      <c r="H40" s="125"/>
      <c r="I40" s="124"/>
      <c r="J40" s="124"/>
      <c r="K40" s="124"/>
      <c r="L40" s="126"/>
      <c r="M40" s="126"/>
      <c r="N40" s="126"/>
      <c r="O40" s="107"/>
      <c r="P40" s="108"/>
      <c r="Q40" s="53"/>
    </row>
    <row r="41" spans="1:17" s="54" customFormat="1" ht="9.6" customHeight="1" x14ac:dyDescent="0.2">
      <c r="A41" s="91"/>
      <c r="B41" s="124"/>
      <c r="C41" s="124"/>
      <c r="D41" s="125"/>
      <c r="E41" s="124"/>
      <c r="F41" s="124"/>
      <c r="G41" s="124"/>
      <c r="H41" s="125"/>
      <c r="I41" s="124"/>
      <c r="J41" s="129"/>
      <c r="K41" s="124"/>
      <c r="L41" s="126"/>
      <c r="M41" s="126"/>
      <c r="N41" s="126"/>
      <c r="O41" s="107"/>
      <c r="P41" s="108"/>
      <c r="Q41" s="53"/>
    </row>
    <row r="42" spans="1:17" s="54" customFormat="1" ht="9.6" customHeight="1" x14ac:dyDescent="0.2">
      <c r="A42" s="91"/>
      <c r="B42" s="125"/>
      <c r="C42" s="125"/>
      <c r="D42" s="125"/>
      <c r="E42" s="124"/>
      <c r="F42" s="127"/>
      <c r="G42" s="124"/>
      <c r="H42" s="125"/>
      <c r="I42" s="128"/>
      <c r="J42" s="125"/>
      <c r="K42" s="124"/>
      <c r="L42" s="126"/>
      <c r="M42" s="126"/>
      <c r="N42" s="126"/>
      <c r="O42" s="107"/>
      <c r="P42" s="108"/>
      <c r="Q42" s="53"/>
    </row>
    <row r="43" spans="1:17" s="54" customFormat="1" ht="9.6" customHeight="1" x14ac:dyDescent="0.2">
      <c r="A43" s="91"/>
      <c r="B43" s="124"/>
      <c r="C43" s="124"/>
      <c r="D43" s="125"/>
      <c r="E43" s="124"/>
      <c r="F43" s="124"/>
      <c r="G43" s="124"/>
      <c r="H43" s="125"/>
      <c r="I43" s="124"/>
      <c r="J43" s="124"/>
      <c r="K43" s="124"/>
      <c r="L43" s="126"/>
      <c r="M43" s="126"/>
      <c r="N43" s="126"/>
      <c r="O43" s="107"/>
      <c r="P43" s="108"/>
      <c r="Q43" s="130"/>
    </row>
    <row r="44" spans="1:17" s="54" customFormat="1" ht="9.6" customHeight="1" x14ac:dyDescent="0.2">
      <c r="A44" s="91"/>
      <c r="B44" s="125"/>
      <c r="C44" s="125"/>
      <c r="D44" s="125"/>
      <c r="E44" s="124"/>
      <c r="F44" s="127"/>
      <c r="G44" s="128"/>
      <c r="H44" s="125"/>
      <c r="I44" s="124"/>
      <c r="J44" s="124"/>
      <c r="K44" s="124"/>
      <c r="L44" s="126"/>
      <c r="M44" s="126"/>
      <c r="N44" s="126"/>
      <c r="O44" s="107"/>
      <c r="P44" s="108"/>
      <c r="Q44" s="53"/>
    </row>
    <row r="45" spans="1:17" s="54" customFormat="1" ht="9.6" customHeight="1" x14ac:dyDescent="0.2">
      <c r="A45" s="91"/>
      <c r="B45" s="124"/>
      <c r="C45" s="124"/>
      <c r="D45" s="125"/>
      <c r="E45" s="124"/>
      <c r="F45" s="124"/>
      <c r="G45" s="124"/>
      <c r="H45" s="125"/>
      <c r="I45" s="124"/>
      <c r="J45" s="124"/>
      <c r="K45" s="124"/>
      <c r="L45" s="126"/>
      <c r="M45" s="126"/>
      <c r="N45" s="126"/>
      <c r="O45" s="107"/>
      <c r="P45" s="108"/>
      <c r="Q45" s="53"/>
    </row>
    <row r="46" spans="1:17" s="54" customFormat="1" ht="9.6" customHeight="1" x14ac:dyDescent="0.2">
      <c r="A46" s="91"/>
      <c r="B46" s="125"/>
      <c r="C46" s="125"/>
      <c r="D46" s="125"/>
      <c r="E46" s="124"/>
      <c r="F46" s="127"/>
      <c r="G46" s="124"/>
      <c r="H46" s="125"/>
      <c r="I46" s="124"/>
      <c r="J46" s="124"/>
      <c r="K46" s="128"/>
      <c r="L46" s="125"/>
      <c r="M46" s="124"/>
      <c r="N46" s="126"/>
      <c r="O46" s="107"/>
      <c r="P46" s="108"/>
      <c r="Q46" s="53"/>
    </row>
    <row r="47" spans="1:17" s="54" customFormat="1" ht="9.6" customHeight="1" x14ac:dyDescent="0.2">
      <c r="A47" s="91"/>
      <c r="B47" s="124"/>
      <c r="C47" s="124"/>
      <c r="D47" s="125"/>
      <c r="E47" s="124"/>
      <c r="F47" s="124"/>
      <c r="G47" s="124"/>
      <c r="H47" s="125"/>
      <c r="I47" s="124"/>
      <c r="J47" s="124"/>
      <c r="K47" s="124"/>
      <c r="L47" s="126"/>
      <c r="M47" s="124"/>
      <c r="N47" s="126"/>
      <c r="O47" s="107"/>
      <c r="P47" s="108"/>
      <c r="Q47" s="53"/>
    </row>
    <row r="48" spans="1:17" s="54" customFormat="1" ht="9.6" customHeight="1" x14ac:dyDescent="0.2">
      <c r="A48" s="91"/>
      <c r="B48" s="125"/>
      <c r="C48" s="125"/>
      <c r="D48" s="125"/>
      <c r="E48" s="124"/>
      <c r="F48" s="127"/>
      <c r="G48" s="128"/>
      <c r="H48" s="125"/>
      <c r="I48" s="124"/>
      <c r="J48" s="124"/>
      <c r="K48" s="124"/>
      <c r="L48" s="126"/>
      <c r="M48" s="126"/>
      <c r="N48" s="126"/>
      <c r="O48" s="107"/>
      <c r="P48" s="108"/>
      <c r="Q48" s="53"/>
    </row>
    <row r="49" spans="1:17" s="54" customFormat="1" ht="9.6" customHeight="1" x14ac:dyDescent="0.2">
      <c r="A49" s="91"/>
      <c r="B49" s="124"/>
      <c r="C49" s="124"/>
      <c r="D49" s="125"/>
      <c r="E49" s="124"/>
      <c r="F49" s="124"/>
      <c r="G49" s="124"/>
      <c r="H49" s="125"/>
      <c r="I49" s="124"/>
      <c r="J49" s="129"/>
      <c r="K49" s="124"/>
      <c r="L49" s="126"/>
      <c r="M49" s="126"/>
      <c r="N49" s="126"/>
      <c r="O49" s="107"/>
      <c r="P49" s="108"/>
      <c r="Q49" s="53"/>
    </row>
    <row r="50" spans="1:17" s="54" customFormat="1" ht="9.6" customHeight="1" x14ac:dyDescent="0.2">
      <c r="A50" s="91"/>
      <c r="B50" s="125"/>
      <c r="C50" s="125"/>
      <c r="D50" s="125"/>
      <c r="E50" s="124"/>
      <c r="F50" s="127"/>
      <c r="G50" s="124"/>
      <c r="H50" s="125"/>
      <c r="I50" s="128"/>
      <c r="J50" s="125"/>
      <c r="K50" s="124"/>
      <c r="L50" s="126"/>
      <c r="M50" s="126"/>
      <c r="N50" s="126"/>
      <c r="O50" s="107"/>
      <c r="P50" s="108"/>
      <c r="Q50" s="53"/>
    </row>
    <row r="51" spans="1:17" s="54" customFormat="1" ht="9.6" customHeight="1" x14ac:dyDescent="0.2">
      <c r="A51" s="91"/>
      <c r="B51" s="124"/>
      <c r="C51" s="124"/>
      <c r="D51" s="125"/>
      <c r="E51" s="124"/>
      <c r="F51" s="124"/>
      <c r="G51" s="124"/>
      <c r="H51" s="125"/>
      <c r="I51" s="124"/>
      <c r="J51" s="124"/>
      <c r="K51" s="124"/>
      <c r="L51" s="126"/>
      <c r="M51" s="126"/>
      <c r="N51" s="126"/>
      <c r="O51" s="107"/>
      <c r="P51" s="108"/>
      <c r="Q51" s="53"/>
    </row>
    <row r="52" spans="1:17" s="54" customFormat="1" ht="9.6" customHeight="1" x14ac:dyDescent="0.2">
      <c r="A52" s="91"/>
      <c r="B52" s="125"/>
      <c r="C52" s="125"/>
      <c r="D52" s="125"/>
      <c r="E52" s="124"/>
      <c r="F52" s="127"/>
      <c r="G52" s="128"/>
      <c r="H52" s="125"/>
      <c r="I52" s="124"/>
      <c r="J52" s="124"/>
      <c r="K52" s="124"/>
      <c r="L52" s="126"/>
      <c r="M52" s="126"/>
      <c r="N52" s="126"/>
      <c r="O52" s="107"/>
      <c r="P52" s="108"/>
      <c r="Q52" s="53"/>
    </row>
    <row r="53" spans="1:17" s="54" customFormat="1" ht="9.6" customHeight="1" x14ac:dyDescent="0.2">
      <c r="A53" s="90"/>
      <c r="B53" s="124"/>
      <c r="C53" s="124"/>
      <c r="D53" s="125"/>
      <c r="E53" s="124"/>
      <c r="F53" s="124"/>
      <c r="G53" s="124"/>
      <c r="H53" s="125"/>
      <c r="I53" s="124"/>
      <c r="J53" s="124"/>
      <c r="K53" s="124"/>
      <c r="L53" s="124"/>
      <c r="M53" s="131"/>
      <c r="N53" s="131"/>
      <c r="O53" s="107"/>
      <c r="P53" s="108"/>
      <c r="Q53" s="53"/>
    </row>
    <row r="54" spans="1:17" s="54" customFormat="1" ht="9.6" customHeight="1" x14ac:dyDescent="0.2">
      <c r="A54" s="91"/>
      <c r="B54" s="109"/>
      <c r="C54" s="109"/>
      <c r="D54" s="109"/>
      <c r="E54" s="118"/>
      <c r="F54" s="120"/>
      <c r="G54" s="104"/>
      <c r="H54" s="114"/>
      <c r="I54" s="104"/>
      <c r="J54" s="104"/>
      <c r="K54" s="77"/>
      <c r="L54" s="63"/>
      <c r="M54" s="63"/>
      <c r="N54" s="63"/>
      <c r="O54" s="123"/>
      <c r="P54" s="122"/>
      <c r="Q54" s="53"/>
    </row>
    <row r="55" spans="1:17" s="54" customFormat="1" ht="9.6" customHeight="1" x14ac:dyDescent="0.2">
      <c r="A55" s="90"/>
      <c r="B55" s="124"/>
      <c r="C55" s="124"/>
      <c r="D55" s="125"/>
      <c r="E55" s="124"/>
      <c r="F55" s="124"/>
      <c r="G55" s="124"/>
      <c r="H55" s="125"/>
      <c r="I55" s="124"/>
      <c r="J55" s="124"/>
      <c r="K55" s="124"/>
      <c r="L55" s="126"/>
      <c r="M55" s="126"/>
      <c r="N55" s="126"/>
      <c r="O55" s="107"/>
      <c r="P55" s="108"/>
      <c r="Q55" s="53"/>
    </row>
    <row r="56" spans="1:17" s="54" customFormat="1" ht="9.6" customHeight="1" x14ac:dyDescent="0.2">
      <c r="A56" s="91"/>
      <c r="B56" s="125"/>
      <c r="C56" s="125"/>
      <c r="D56" s="125"/>
      <c r="E56" s="124"/>
      <c r="F56" s="127"/>
      <c r="G56" s="128"/>
      <c r="H56" s="125"/>
      <c r="I56" s="124"/>
      <c r="J56" s="124"/>
      <c r="K56" s="124"/>
      <c r="L56" s="126"/>
      <c r="M56" s="126"/>
      <c r="N56" s="126"/>
      <c r="O56" s="107"/>
      <c r="P56" s="108"/>
      <c r="Q56" s="53"/>
    </row>
    <row r="57" spans="1:17" s="54" customFormat="1" ht="9.6" customHeight="1" x14ac:dyDescent="0.2">
      <c r="A57" s="91"/>
      <c r="B57" s="124"/>
      <c r="C57" s="124"/>
      <c r="D57" s="125"/>
      <c r="E57" s="124"/>
      <c r="F57" s="124"/>
      <c r="G57" s="124"/>
      <c r="H57" s="125"/>
      <c r="I57" s="124"/>
      <c r="J57" s="129"/>
      <c r="K57" s="124"/>
      <c r="L57" s="126"/>
      <c r="M57" s="126"/>
      <c r="N57" s="126"/>
      <c r="O57" s="107"/>
      <c r="P57" s="108"/>
      <c r="Q57" s="53"/>
    </row>
    <row r="58" spans="1:17" s="54" customFormat="1" ht="9.6" customHeight="1" x14ac:dyDescent="0.2">
      <c r="A58" s="91"/>
      <c r="B58" s="125"/>
      <c r="C58" s="125"/>
      <c r="D58" s="125"/>
      <c r="E58" s="124"/>
      <c r="F58" s="127"/>
      <c r="G58" s="124"/>
      <c r="H58" s="125"/>
      <c r="I58" s="128"/>
      <c r="J58" s="125"/>
      <c r="K58" s="124"/>
      <c r="L58" s="126"/>
      <c r="M58" s="126"/>
      <c r="N58" s="126"/>
      <c r="O58" s="107"/>
      <c r="P58" s="108"/>
      <c r="Q58" s="53"/>
    </row>
    <row r="59" spans="1:17" s="54" customFormat="1" ht="9.6" customHeight="1" x14ac:dyDescent="0.2">
      <c r="A59" s="91"/>
      <c r="B59" s="124"/>
      <c r="C59" s="124"/>
      <c r="D59" s="125"/>
      <c r="E59" s="124"/>
      <c r="F59" s="124"/>
      <c r="G59" s="124"/>
      <c r="H59" s="125"/>
      <c r="I59" s="124"/>
      <c r="J59" s="124"/>
      <c r="K59" s="124"/>
      <c r="L59" s="126"/>
      <c r="M59" s="126"/>
      <c r="N59" s="126"/>
      <c r="O59" s="107"/>
      <c r="P59" s="108"/>
      <c r="Q59" s="130"/>
    </row>
    <row r="60" spans="1:17" s="54" customFormat="1" ht="9.6" customHeight="1" x14ac:dyDescent="0.2">
      <c r="A60" s="91"/>
      <c r="B60" s="125"/>
      <c r="C60" s="125"/>
      <c r="D60" s="125"/>
      <c r="E60" s="124"/>
      <c r="F60" s="127"/>
      <c r="G60" s="128"/>
      <c r="H60" s="125"/>
      <c r="I60" s="124"/>
      <c r="J60" s="124"/>
      <c r="K60" s="124"/>
      <c r="L60" s="126"/>
      <c r="M60" s="126"/>
      <c r="N60" s="126"/>
      <c r="O60" s="107"/>
      <c r="P60" s="108"/>
      <c r="Q60" s="53"/>
    </row>
    <row r="61" spans="1:17" s="54" customFormat="1" ht="9.6" customHeight="1" x14ac:dyDescent="0.2">
      <c r="A61" s="91"/>
      <c r="B61" s="124"/>
      <c r="C61" s="124"/>
      <c r="D61" s="125"/>
      <c r="E61" s="124"/>
      <c r="F61" s="124"/>
      <c r="G61" s="124"/>
      <c r="H61" s="125"/>
      <c r="I61" s="124"/>
      <c r="J61" s="124"/>
      <c r="K61" s="124"/>
      <c r="L61" s="126"/>
      <c r="M61" s="126"/>
      <c r="N61" s="126"/>
      <c r="O61" s="107"/>
      <c r="P61" s="108"/>
      <c r="Q61" s="53"/>
    </row>
    <row r="62" spans="1:17" s="54" customFormat="1" ht="9.6" customHeight="1" x14ac:dyDescent="0.2">
      <c r="A62" s="91"/>
      <c r="B62" s="125"/>
      <c r="C62" s="125"/>
      <c r="D62" s="125"/>
      <c r="E62" s="124"/>
      <c r="F62" s="127"/>
      <c r="G62" s="124"/>
      <c r="H62" s="125"/>
      <c r="I62" s="124"/>
      <c r="J62" s="124"/>
      <c r="K62" s="128"/>
      <c r="L62" s="125"/>
      <c r="M62" s="124"/>
      <c r="N62" s="126"/>
      <c r="O62" s="107"/>
      <c r="P62" s="108"/>
      <c r="Q62" s="53"/>
    </row>
    <row r="63" spans="1:17" s="54" customFormat="1" ht="9.6" customHeight="1" x14ac:dyDescent="0.2">
      <c r="A63" s="91"/>
      <c r="B63" s="124"/>
      <c r="C63" s="124"/>
      <c r="D63" s="125"/>
      <c r="E63" s="124"/>
      <c r="F63" s="124"/>
      <c r="G63" s="124"/>
      <c r="H63" s="125"/>
      <c r="I63" s="124"/>
      <c r="J63" s="124"/>
      <c r="K63" s="124"/>
      <c r="L63" s="126"/>
      <c r="M63" s="124"/>
      <c r="N63" s="126"/>
      <c r="O63" s="107"/>
      <c r="P63" s="108"/>
      <c r="Q63" s="53"/>
    </row>
    <row r="64" spans="1:17" s="54" customFormat="1" ht="9.6" customHeight="1" x14ac:dyDescent="0.2">
      <c r="A64" s="91"/>
      <c r="B64" s="125"/>
      <c r="C64" s="125"/>
      <c r="D64" s="125"/>
      <c r="E64" s="124"/>
      <c r="F64" s="127"/>
      <c r="G64" s="128"/>
      <c r="H64" s="125"/>
      <c r="I64" s="124"/>
      <c r="J64" s="124"/>
      <c r="K64" s="124"/>
      <c r="L64" s="126"/>
      <c r="M64" s="126"/>
      <c r="N64" s="126"/>
      <c r="O64" s="107"/>
      <c r="P64" s="108"/>
      <c r="Q64" s="53"/>
    </row>
    <row r="65" spans="1:17" s="54" customFormat="1" ht="9.6" customHeight="1" x14ac:dyDescent="0.2">
      <c r="A65" s="91"/>
      <c r="B65" s="124"/>
      <c r="C65" s="124"/>
      <c r="D65" s="125"/>
      <c r="E65" s="124"/>
      <c r="F65" s="124"/>
      <c r="G65" s="124"/>
      <c r="H65" s="125"/>
      <c r="I65" s="124"/>
      <c r="J65" s="129"/>
      <c r="K65" s="124"/>
      <c r="L65" s="126"/>
      <c r="M65" s="126"/>
      <c r="N65" s="126"/>
      <c r="O65" s="107"/>
      <c r="P65" s="108"/>
      <c r="Q65" s="53"/>
    </row>
    <row r="66" spans="1:17" s="54" customFormat="1" ht="9.6" customHeight="1" x14ac:dyDescent="0.2">
      <c r="A66" s="91"/>
      <c r="B66" s="125"/>
      <c r="C66" s="125"/>
      <c r="D66" s="125"/>
      <c r="E66" s="124"/>
      <c r="F66" s="127"/>
      <c r="G66" s="124"/>
      <c r="H66" s="125"/>
      <c r="I66" s="128"/>
      <c r="J66" s="125"/>
      <c r="K66" s="124"/>
      <c r="L66" s="126"/>
      <c r="M66" s="126"/>
      <c r="N66" s="126"/>
      <c r="O66" s="107"/>
      <c r="P66" s="108"/>
      <c r="Q66" s="53"/>
    </row>
    <row r="67" spans="1:17" s="54" customFormat="1" ht="9.6" customHeight="1" x14ac:dyDescent="0.2">
      <c r="A67" s="91"/>
      <c r="B67" s="124"/>
      <c r="C67" s="124"/>
      <c r="D67" s="125"/>
      <c r="E67" s="124"/>
      <c r="F67" s="124"/>
      <c r="G67" s="124"/>
      <c r="H67" s="125"/>
      <c r="I67" s="124"/>
      <c r="J67" s="124"/>
      <c r="K67" s="124"/>
      <c r="L67" s="126"/>
      <c r="M67" s="126"/>
      <c r="N67" s="126"/>
      <c r="O67" s="107"/>
      <c r="P67" s="108"/>
      <c r="Q67" s="53"/>
    </row>
  </sheetData>
  <mergeCells count="1">
    <mergeCell ref="A4:C4"/>
  </mergeCells>
  <phoneticPr fontId="3" type="noConversion"/>
  <conditionalFormatting sqref="F67:G67 F51:G51 F53:G53 F39:G39 F41:G41 F43:G43 F45:G45 F47:G47 F23 F25 F27 F29 F31 F33 F35 F37 F49:G49 F55:G55 F57:G57 F59:G59 F61:G61 F63:G63 F65:G65 F7 F9 F11 F13 F15 F17 F19 F21">
    <cfRule type="expression" dxfId="66" priority="1" stopIfTrue="1">
      <formula>AND($D7&lt;9,$C7&gt;0)</formula>
    </cfRule>
  </conditionalFormatting>
  <conditionalFormatting sqref="G40 G60 I50 G24 G48 G32 I58 G36 G56 I66 G64 I10 K46 G28 K14 I18 I26 I34 K30 K62 G44 I42 G52 G8 G16 G20 G12 M22">
    <cfRule type="expression" dxfId="65" priority="2" stopIfTrue="1">
      <formula>AND($M$1="CU",G8="Umpire")</formula>
    </cfRule>
    <cfRule type="expression" dxfId="64" priority="3" stopIfTrue="1">
      <formula>AND($M$1="CU",G8&lt;&gt;"Umpire",H8&lt;&gt;"")</formula>
    </cfRule>
    <cfRule type="expression" dxfId="63" priority="4" stopIfTrue="1">
      <formula>AND($M$1="CU",G8&lt;&gt;"Umpire")</formula>
    </cfRule>
  </conditionalFormatting>
  <conditionalFormatting sqref="D53 D47 D45 D43 D41 D39 D67 D49 D65 D63 D61 D59 D57 D55 D51">
    <cfRule type="expression" dxfId="62" priority="5" stopIfTrue="1">
      <formula>AND($D39&lt;9,$C39&gt;0)</formula>
    </cfRule>
  </conditionalFormatting>
  <conditionalFormatting sqref="E55 E57 E59 E61 E63 E65 E67 E39 E41 E43 E45 E47 E49 E51 E53">
    <cfRule type="cellIs" dxfId="61" priority="6" stopIfTrue="1" operator="equal">
      <formula>"Bye"</formula>
    </cfRule>
    <cfRule type="expression" dxfId="60" priority="7" stopIfTrue="1">
      <formula>AND($D39&lt;9,$C39&gt;0)</formula>
    </cfRule>
  </conditionalFormatting>
  <conditionalFormatting sqref="K10 K18 K26 K34 M30 M62 K58 K66 M14 M46 K42 K50 O22 I8 I12 I16 I20 I24 I28 I32 I36 I56 I60 I64 I40 I44 I48 I52">
    <cfRule type="expression" dxfId="59" priority="8" stopIfTrue="1">
      <formula>H8="as"</formula>
    </cfRule>
    <cfRule type="expression" dxfId="58" priority="9" stopIfTrue="1">
      <formula>H8="bs"</formula>
    </cfRule>
  </conditionalFormatting>
  <conditionalFormatting sqref="B7 B9 B11 B13 B15 B17 B19 B21 B23 B25 B27 B29 B31 B33 B35 B37 B55 B57 B59 B61 B63 B65 B67 B39 B41 B43 B45 B47 B49 B51 B53">
    <cfRule type="cellIs" dxfId="57" priority="10" stopIfTrue="1" operator="equal">
      <formula>"QA"</formula>
    </cfRule>
    <cfRule type="cellIs" dxfId="56" priority="11" stopIfTrue="1" operator="equal">
      <formula>"DA"</formula>
    </cfRule>
  </conditionalFormatting>
  <conditionalFormatting sqref="H8 H12 H16 H20 H24 H28 H32 H36 L30 L14 J10 J34 J18 J26 N22">
    <cfRule type="expression" dxfId="55" priority="12" stopIfTrue="1">
      <formula>$M$1="CU"</formula>
    </cfRule>
  </conditionalFormatting>
  <conditionalFormatting sqref="E35 E37 E25 E33 E31 E29 E27 E23 E19 E21 E9 E17 E15 E13 E11 E7">
    <cfRule type="cellIs" dxfId="54" priority="13" stopIfTrue="1" operator="equal">
      <formula>"Bye"</formula>
    </cfRule>
  </conditionalFormatting>
  <conditionalFormatting sqref="D7 D9 D11 D13 D15 D17 D19 D21 D23 D25 D27 D29 D31 D33 D35 D37">
    <cfRule type="expression" dxfId="53" priority="14" stopIfTrue="1">
      <formula>$D7&lt;5</formula>
    </cfRule>
  </conditionalFormatting>
  <dataValidations count="1">
    <dataValidation type="list" allowBlank="1" showInputMessage="1" sqref="G40 I66 G56 G44 G36 G52 G60 G48 G24 G28 G64 G32 G20 G8 G12 G16 I58 K30 K62 I34 I26 I18 I10 K14 I50 I42 K46 M22">
      <formula1>$S$7:$S$16</formula1>
    </dataValidation>
  </dataValidations>
  <printOptions horizontalCentered="1"/>
  <pageMargins left="0.35433070866141736" right="0.35433070866141736" top="0.39370078740157483" bottom="0.39370078740157483"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2]!Jun_Show_CU">
                <anchor moveWithCells="1" sizeWithCells="1">
                  <from>
                    <xdr:col>10</xdr:col>
                    <xdr:colOff>514350</xdr:colOff>
                    <xdr:row>0</xdr:row>
                    <xdr:rowOff>9525</xdr:rowOff>
                  </from>
                  <to>
                    <xdr:col>12</xdr:col>
                    <xdr:colOff>361950</xdr:colOff>
                    <xdr:row>0</xdr:row>
                    <xdr:rowOff>171450</xdr:rowOff>
                  </to>
                </anchor>
              </controlPr>
            </control>
          </mc:Choice>
        </mc:AlternateContent>
        <mc:AlternateContent xmlns:mc="http://schemas.openxmlformats.org/markup-compatibility/2006">
          <mc:Choice Requires="x14">
            <control shapeId="5122" r:id="rId5" name="Button 2">
              <controlPr defaultSize="0" print="0" autoFill="0" autoPict="0" macro="[2]!Jun_Hide_CU">
                <anchor moveWithCells="1" sizeWithCells="1">
                  <from>
                    <xdr:col>10</xdr:col>
                    <xdr:colOff>504825</xdr:colOff>
                    <xdr:row>0</xdr:row>
                    <xdr:rowOff>180975</xdr:rowOff>
                  </from>
                  <to>
                    <xdr:col>12</xdr:col>
                    <xdr:colOff>361950</xdr:colOff>
                    <xdr:row>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pageSetUpPr fitToPage="1"/>
  </sheetPr>
  <dimension ref="A1:S67"/>
  <sheetViews>
    <sheetView showGridLines="0" showZeros="0" workbookViewId="0">
      <selection activeCell="F10" sqref="F10"/>
    </sheetView>
  </sheetViews>
  <sheetFormatPr defaultRowHeight="12.75" x14ac:dyDescent="0.2"/>
  <cols>
    <col min="1" max="2" width="3.28515625" customWidth="1"/>
    <col min="3" max="3" width="4.7109375" customWidth="1"/>
    <col min="4" max="4" width="4.28515625" customWidth="1"/>
    <col min="5" max="5" width="12.7109375" customWidth="1"/>
    <col min="6" max="6" width="7.7109375" customWidth="1"/>
    <col min="7" max="7" width="5.85546875" customWidth="1"/>
    <col min="8" max="8" width="12.140625" style="98" customWidth="1"/>
    <col min="9" max="9" width="10.7109375" customWidth="1"/>
    <col min="10" max="10" width="1.7109375" style="98" customWidth="1"/>
    <col min="11" max="11" width="10.7109375" customWidth="1"/>
    <col min="12" max="12" width="1.7109375" style="99" customWidth="1"/>
    <col min="13" max="13" width="10.7109375" customWidth="1"/>
    <col min="14" max="14" width="1.7109375" style="98" customWidth="1"/>
    <col min="15" max="15" width="10.7109375" customWidth="1"/>
    <col min="16" max="16" width="1.7109375" style="99" customWidth="1"/>
    <col min="17" max="17" width="9.140625" hidden="1" customWidth="1"/>
    <col min="18" max="18" width="8.7109375" customWidth="1"/>
    <col min="19" max="19" width="9.140625" hidden="1" customWidth="1"/>
  </cols>
  <sheetData>
    <row r="1" spans="1:19" s="9" customFormat="1" ht="21.75" customHeight="1" x14ac:dyDescent="0.2">
      <c r="A1" s="1">
        <f>'[3]Week SetUp'!$A$6</f>
        <v>0</v>
      </c>
      <c r="B1" s="2"/>
      <c r="C1" s="3"/>
      <c r="D1" s="3"/>
      <c r="E1" s="3"/>
      <c r="F1" s="3"/>
      <c r="G1" s="3"/>
      <c r="H1" s="4"/>
      <c r="I1" s="5" t="s">
        <v>97</v>
      </c>
      <c r="J1" s="4"/>
      <c r="K1" s="6"/>
      <c r="L1" s="4"/>
      <c r="M1" s="4" t="s">
        <v>1</v>
      </c>
      <c r="N1" s="4"/>
      <c r="O1" s="7"/>
      <c r="P1" s="8"/>
    </row>
    <row r="2" spans="1:19" s="15" customFormat="1" x14ac:dyDescent="0.2">
      <c r="A2" s="10" t="str">
        <f>'[3]Week SetUp'!$A$8</f>
        <v>第十六屆福興盃全國大專暨青少年網球錦標賽</v>
      </c>
      <c r="B2" s="11"/>
      <c r="C2" s="12"/>
      <c r="D2" s="12"/>
      <c r="E2" s="12"/>
      <c r="F2" s="12"/>
      <c r="G2" s="12"/>
      <c r="H2" s="13"/>
      <c r="I2" s="14"/>
      <c r="J2" s="13"/>
      <c r="K2" s="6"/>
      <c r="L2" s="13"/>
      <c r="M2" s="12"/>
      <c r="N2" s="13"/>
      <c r="O2" s="12"/>
      <c r="P2" s="13"/>
    </row>
    <row r="3" spans="1:19" s="23" customFormat="1" ht="11.25" customHeight="1" x14ac:dyDescent="0.2">
      <c r="A3" s="16" t="s">
        <v>98</v>
      </c>
      <c r="B3" s="17"/>
      <c r="C3" s="17"/>
      <c r="D3" s="17"/>
      <c r="E3" s="18"/>
      <c r="F3" s="16" t="s">
        <v>99</v>
      </c>
      <c r="G3" s="17"/>
      <c r="H3" s="19"/>
      <c r="I3" s="16" t="s">
        <v>100</v>
      </c>
      <c r="J3" s="20"/>
      <c r="K3" s="17"/>
      <c r="L3" s="20"/>
      <c r="M3" s="17"/>
      <c r="N3" s="19"/>
      <c r="O3" s="18"/>
      <c r="P3" s="22" t="s">
        <v>101</v>
      </c>
    </row>
    <row r="4" spans="1:19" s="29" customFormat="1" ht="11.25" customHeight="1" thickBot="1" x14ac:dyDescent="0.25">
      <c r="A4" s="151" t="s">
        <v>129</v>
      </c>
      <c r="B4" s="151"/>
      <c r="C4" s="151"/>
      <c r="D4" s="24"/>
      <c r="E4" s="24"/>
      <c r="F4" s="24" t="str">
        <f>'[3]Week SetUp'!$C$10</f>
        <v>中山網球場</v>
      </c>
      <c r="G4" s="24"/>
      <c r="H4" s="25"/>
      <c r="I4" s="26">
        <f>'[3]Week SetUp'!$D$10</f>
        <v>0</v>
      </c>
      <c r="J4" s="25"/>
      <c r="K4" s="102" t="str">
        <f>'[3]Week SetUp'!$A$12</f>
        <v>107/2/23~3/01</v>
      </c>
      <c r="L4" s="25"/>
      <c r="M4" s="24"/>
      <c r="N4" s="25"/>
      <c r="O4" s="24"/>
      <c r="P4" s="28" t="str">
        <f>'[3]Week SetUp'!$E$10</f>
        <v>李朝裕</v>
      </c>
    </row>
    <row r="5" spans="1:19" s="37" customFormat="1" ht="9.75" x14ac:dyDescent="0.2">
      <c r="A5" s="30"/>
      <c r="B5" s="31" t="s">
        <v>6</v>
      </c>
      <c r="C5" s="32" t="s">
        <v>87</v>
      </c>
      <c r="D5" s="32" t="s">
        <v>88</v>
      </c>
      <c r="E5" s="33" t="s">
        <v>89</v>
      </c>
      <c r="F5" s="34"/>
      <c r="G5" s="33" t="s">
        <v>90</v>
      </c>
      <c r="H5" s="35"/>
      <c r="I5" s="32" t="s">
        <v>11</v>
      </c>
      <c r="J5" s="35"/>
      <c r="K5" s="32" t="s">
        <v>92</v>
      </c>
      <c r="L5" s="35"/>
      <c r="M5" s="32" t="s">
        <v>47</v>
      </c>
      <c r="N5" s="35"/>
      <c r="O5" s="32" t="s">
        <v>48</v>
      </c>
      <c r="P5" s="36"/>
    </row>
    <row r="6" spans="1:19" s="37" customFormat="1" ht="3.75" customHeight="1" thickBot="1" x14ac:dyDescent="0.25">
      <c r="A6" s="38"/>
      <c r="B6" s="39"/>
      <c r="C6" s="40"/>
      <c r="D6" s="39"/>
      <c r="E6" s="41"/>
      <c r="F6" s="42"/>
      <c r="G6" s="41"/>
      <c r="H6" s="43"/>
      <c r="I6" s="39"/>
      <c r="J6" s="43"/>
      <c r="K6" s="39"/>
      <c r="L6" s="43"/>
      <c r="M6" s="39"/>
      <c r="N6" s="43"/>
      <c r="O6" s="39"/>
      <c r="P6" s="44"/>
    </row>
    <row r="7" spans="1:19" s="54" customFormat="1" ht="10.5" customHeight="1" x14ac:dyDescent="0.2">
      <c r="A7" s="45">
        <v>1</v>
      </c>
      <c r="B7" s="46">
        <f>IF($D7="","",VLOOKUP($D7,[3]女單準備名單!$A$7:$P$22,15))</f>
        <v>0</v>
      </c>
      <c r="C7" s="46">
        <f>IF($D7="","",VLOOKUP($D7,[3]女單準備名單!$A$7:$P$22,16))</f>
        <v>0</v>
      </c>
      <c r="D7" s="47">
        <v>1</v>
      </c>
      <c r="E7" s="48" t="str">
        <f>UPPER(IF($D7="","",VLOOKUP($D7,[3]女單準備名單!$A$7:$P$22,2)))</f>
        <v>鄭安潔</v>
      </c>
      <c r="F7" s="48"/>
      <c r="G7" s="48" t="str">
        <f>IF($D7="","",VLOOKUP($D7,[3]女單準備名單!$A$7:$P$22,4))</f>
        <v>縣立潮昇國小</v>
      </c>
      <c r="H7" s="103"/>
      <c r="I7" s="104"/>
      <c r="J7" s="104"/>
      <c r="K7" s="104"/>
      <c r="L7" s="104"/>
      <c r="M7" s="105"/>
      <c r="N7" s="106"/>
      <c r="O7" s="107"/>
      <c r="P7" s="108"/>
      <c r="Q7" s="53"/>
      <c r="S7" s="55" t="e">
        <f>#REF!</f>
        <v>#REF!</v>
      </c>
    </row>
    <row r="8" spans="1:19" s="54" customFormat="1" ht="9.6" customHeight="1" x14ac:dyDescent="0.2">
      <c r="A8" s="56"/>
      <c r="B8" s="109"/>
      <c r="C8" s="109"/>
      <c r="D8" s="109"/>
      <c r="E8" s="104"/>
      <c r="F8" s="110"/>
      <c r="G8" s="64" t="s">
        <v>19</v>
      </c>
      <c r="H8" s="59"/>
      <c r="I8" s="50" t="str">
        <f>UPPER(IF(OR(H8="a",H8="as"),E7,IF(OR(H8="b",H8="bs"),E9,)))</f>
        <v/>
      </c>
      <c r="J8" s="50"/>
      <c r="K8" s="104"/>
      <c r="L8" s="104"/>
      <c r="M8" s="105"/>
      <c r="N8" s="106"/>
      <c r="O8" s="107"/>
      <c r="P8" s="108"/>
      <c r="Q8" s="53"/>
      <c r="S8" s="60" t="e">
        <f>#REF!</f>
        <v>#REF!</v>
      </c>
    </row>
    <row r="9" spans="1:19" s="54" customFormat="1" ht="9.6" customHeight="1" x14ac:dyDescent="0.2">
      <c r="A9" s="56">
        <v>2</v>
      </c>
      <c r="B9" s="46">
        <f>IF($D9="","",VLOOKUP($D9,[3]女單準備名單!$A$7:$P$22,15))</f>
        <v>0</v>
      </c>
      <c r="C9" s="46">
        <f>IF($D9="","",VLOOKUP($D9,[3]女單準備名單!$A$7:$P$22,16))</f>
        <v>0</v>
      </c>
      <c r="D9" s="47">
        <v>15</v>
      </c>
      <c r="E9" s="46" t="str">
        <f>UPPER(IF($D9="","",VLOOKUP($D9,[3]女單準備名單!$A$7:$P$22,2)))</f>
        <v>BYE</v>
      </c>
      <c r="F9" s="46"/>
      <c r="G9" s="46">
        <f>IF($D9="","",VLOOKUP($D9,[3]女單準備名單!$A$7:$P$22,4))</f>
        <v>0</v>
      </c>
      <c r="H9" s="111"/>
      <c r="I9" s="58"/>
      <c r="J9" s="112"/>
      <c r="K9" s="104"/>
      <c r="L9" s="104"/>
      <c r="M9" s="105"/>
      <c r="N9" s="106"/>
      <c r="O9" s="107"/>
      <c r="P9" s="108"/>
      <c r="Q9" s="53"/>
      <c r="S9" s="60" t="e">
        <f>#REF!</f>
        <v>#REF!</v>
      </c>
    </row>
    <row r="10" spans="1:19" s="54" customFormat="1" ht="9.6" customHeight="1" x14ac:dyDescent="0.2">
      <c r="A10" s="56"/>
      <c r="B10" s="109"/>
      <c r="C10" s="109"/>
      <c r="D10" s="113"/>
      <c r="E10" s="104"/>
      <c r="F10" s="110"/>
      <c r="G10" s="104"/>
      <c r="H10" s="114"/>
      <c r="I10" s="64" t="s">
        <v>19</v>
      </c>
      <c r="J10" s="65"/>
      <c r="K10" s="50" t="str">
        <f>UPPER(IF(OR(J10="a",J10="as"),I8,IF(OR(J10="b",J10="bs"),I12,)))</f>
        <v/>
      </c>
      <c r="L10" s="51"/>
      <c r="M10" s="52"/>
      <c r="N10" s="52"/>
      <c r="O10" s="107"/>
      <c r="P10" s="108"/>
      <c r="Q10" s="53"/>
      <c r="S10" s="60" t="e">
        <f>#REF!</f>
        <v>#REF!</v>
      </c>
    </row>
    <row r="11" spans="1:19" s="54" customFormat="1" ht="9.6" customHeight="1" x14ac:dyDescent="0.2">
      <c r="A11" s="56">
        <v>3</v>
      </c>
      <c r="B11" s="46">
        <f>IF($D11="","",VLOOKUP($D11,[3]女單準備名單!$A$7:$P$22,15))</f>
        <v>0</v>
      </c>
      <c r="C11" s="46">
        <f>IF($D11="","",VLOOKUP($D11,[3]女單準備名單!$A$7:$P$22,16))</f>
        <v>0</v>
      </c>
      <c r="D11" s="47">
        <v>11</v>
      </c>
      <c r="E11" s="46" t="str">
        <f>UPPER(IF($D11="","",VLOOKUP($D11,[3]女單準備名單!$A$7:$P$22,2)))</f>
        <v>黃琳鈴</v>
      </c>
      <c r="F11" s="46"/>
      <c r="G11" s="46" t="str">
        <f>IF($D11="","",VLOOKUP($D11,[3]女單準備名單!$A$7:$P$22,4))</f>
        <v>縣立和平國小</v>
      </c>
      <c r="H11" s="103"/>
      <c r="I11" s="77"/>
      <c r="J11" s="115"/>
      <c r="K11" s="58"/>
      <c r="L11" s="68"/>
      <c r="M11" s="52"/>
      <c r="N11" s="52"/>
      <c r="O11" s="107"/>
      <c r="P11" s="108"/>
      <c r="Q11" s="53"/>
      <c r="S11" s="60" t="e">
        <f>#REF!</f>
        <v>#REF!</v>
      </c>
    </row>
    <row r="12" spans="1:19" s="54" customFormat="1" ht="9.6" customHeight="1" x14ac:dyDescent="0.2">
      <c r="A12" s="56"/>
      <c r="B12" s="109"/>
      <c r="C12" s="109"/>
      <c r="D12" s="113"/>
      <c r="E12" s="104"/>
      <c r="F12" s="110"/>
      <c r="G12" s="64" t="s">
        <v>19</v>
      </c>
      <c r="H12" s="59"/>
      <c r="I12" s="50" t="str">
        <f>UPPER(IF(OR(H12="a",H12="as"),E11,IF(OR(H12="b",H12="bs"),E13,)))</f>
        <v/>
      </c>
      <c r="J12" s="116"/>
      <c r="K12" s="77"/>
      <c r="L12" s="62"/>
      <c r="M12" s="52"/>
      <c r="N12" s="52"/>
      <c r="O12" s="107"/>
      <c r="P12" s="108"/>
      <c r="Q12" s="53"/>
      <c r="S12" s="60" t="e">
        <f>#REF!</f>
        <v>#REF!</v>
      </c>
    </row>
    <row r="13" spans="1:19" s="54" customFormat="1" ht="9.6" customHeight="1" x14ac:dyDescent="0.2">
      <c r="A13" s="56">
        <v>4</v>
      </c>
      <c r="B13" s="46">
        <f>IF($D13="","",VLOOKUP($D13,[3]女單準備名單!$A$7:$P$22,15))</f>
        <v>0</v>
      </c>
      <c r="C13" s="46">
        <f>IF($D13="","",VLOOKUP($D13,[3]女單準備名單!$A$7:$P$22,16))</f>
        <v>0</v>
      </c>
      <c r="D13" s="47">
        <v>12</v>
      </c>
      <c r="E13" s="46" t="str">
        <f>UPPER(IF($D13="","",VLOOKUP($D13,[3]女單準備名單!$A$7:$P$22,2)))</f>
        <v>梁羽雯</v>
      </c>
      <c r="F13" s="46"/>
      <c r="G13" s="46" t="str">
        <f>IF($D13="","",VLOOKUP($D13,[3]女單準備名單!$A$7:$P$22,4))</f>
        <v>縣立新庄國小</v>
      </c>
      <c r="H13" s="117"/>
      <c r="I13" s="58"/>
      <c r="J13" s="104"/>
      <c r="K13" s="77"/>
      <c r="L13" s="62"/>
      <c r="M13" s="52"/>
      <c r="N13" s="52"/>
      <c r="O13" s="107"/>
      <c r="P13" s="108"/>
      <c r="Q13" s="53"/>
      <c r="S13" s="60" t="e">
        <f>#REF!</f>
        <v>#REF!</v>
      </c>
    </row>
    <row r="14" spans="1:19" s="54" customFormat="1" ht="9.6" customHeight="1" x14ac:dyDescent="0.2">
      <c r="A14" s="56"/>
      <c r="B14" s="109"/>
      <c r="C14" s="109"/>
      <c r="D14" s="113"/>
      <c r="E14" s="104"/>
      <c r="F14" s="110"/>
      <c r="G14" s="118"/>
      <c r="H14" s="114"/>
      <c r="I14" s="104"/>
      <c r="J14" s="104"/>
      <c r="K14" s="64" t="s">
        <v>19</v>
      </c>
      <c r="L14" s="65"/>
      <c r="M14" s="50" t="str">
        <f>UPPER(IF(OR(L14="a",L14="as"),K10,IF(OR(L14="b",L14="bs"),K18,)))</f>
        <v/>
      </c>
      <c r="N14" s="51"/>
      <c r="O14" s="107"/>
      <c r="P14" s="108"/>
      <c r="Q14" s="53"/>
      <c r="S14" s="60" t="e">
        <f>#REF!</f>
        <v>#REF!</v>
      </c>
    </row>
    <row r="15" spans="1:19" s="54" customFormat="1" ht="9.6" customHeight="1" x14ac:dyDescent="0.2">
      <c r="A15" s="45">
        <v>5</v>
      </c>
      <c r="B15" s="46">
        <f>IF($D15="","",VLOOKUP($D15,[3]女單準備名單!$A$7:$P$22,15))</f>
        <v>0</v>
      </c>
      <c r="C15" s="46">
        <f>IF($D15="","",VLOOKUP($D15,[3]女單準備名單!$A$7:$P$22,16))</f>
        <v>0</v>
      </c>
      <c r="D15" s="47">
        <v>4</v>
      </c>
      <c r="E15" s="149" t="s">
        <v>119</v>
      </c>
      <c r="F15" s="48"/>
      <c r="G15" s="150" t="s">
        <v>120</v>
      </c>
      <c r="H15" s="119"/>
      <c r="I15" s="104"/>
      <c r="J15" s="104"/>
      <c r="K15" s="104"/>
      <c r="L15" s="62"/>
      <c r="M15" s="58"/>
      <c r="N15" s="68"/>
      <c r="O15" s="107"/>
      <c r="P15" s="108"/>
      <c r="Q15" s="53"/>
      <c r="S15" s="60" t="e">
        <f>#REF!</f>
        <v>#REF!</v>
      </c>
    </row>
    <row r="16" spans="1:19" s="54" customFormat="1" ht="9.6" customHeight="1" thickBot="1" x14ac:dyDescent="0.25">
      <c r="A16" s="56"/>
      <c r="B16" s="109"/>
      <c r="C16" s="109"/>
      <c r="D16" s="113"/>
      <c r="E16" s="104"/>
      <c r="F16" s="110"/>
      <c r="G16" s="64" t="s">
        <v>19</v>
      </c>
      <c r="H16" s="59"/>
      <c r="I16" s="50" t="str">
        <f>UPPER(IF(OR(H16="a",H16="as"),E15,IF(OR(H16="b",H16="bs"),E17,)))</f>
        <v/>
      </c>
      <c r="J16" s="50"/>
      <c r="K16" s="104"/>
      <c r="L16" s="62"/>
      <c r="M16" s="52"/>
      <c r="N16" s="62"/>
      <c r="O16" s="107"/>
      <c r="P16" s="108"/>
      <c r="Q16" s="53"/>
      <c r="S16" s="72" t="e">
        <f>#REF!</f>
        <v>#REF!</v>
      </c>
    </row>
    <row r="17" spans="1:17" s="54" customFormat="1" ht="9.6" customHeight="1" x14ac:dyDescent="0.2">
      <c r="A17" s="56">
        <v>6</v>
      </c>
      <c r="B17" s="46">
        <f>IF($D17="","",VLOOKUP($D17,[3]女單準備名單!$A$7:$P$22,15))</f>
        <v>0</v>
      </c>
      <c r="C17" s="46">
        <f>IF($D17="","",VLOOKUP($D17,[3]女單準備名單!$A$7:$P$22,16))</f>
        <v>0</v>
      </c>
      <c r="D17" s="47">
        <v>6</v>
      </c>
      <c r="E17" s="46" t="str">
        <f>UPPER(IF($D17="","",VLOOKUP($D17,[3]女單準備名單!$A$7:$P$22,2)))</f>
        <v>王品瑀</v>
      </c>
      <c r="F17" s="46"/>
      <c r="G17" s="46" t="str">
        <f>IF($D17="","",VLOOKUP($D17,[3]女單準備名單!$A$7:$P$22,4))</f>
        <v>市立陽明國小</v>
      </c>
      <c r="H17" s="111"/>
      <c r="I17" s="58"/>
      <c r="J17" s="112"/>
      <c r="K17" s="104"/>
      <c r="L17" s="62"/>
      <c r="M17" s="52"/>
      <c r="N17" s="62"/>
      <c r="O17" s="107"/>
      <c r="P17" s="108"/>
      <c r="Q17" s="53"/>
    </row>
    <row r="18" spans="1:17" s="54" customFormat="1" ht="9.6" customHeight="1" x14ac:dyDescent="0.2">
      <c r="A18" s="56"/>
      <c r="B18" s="109"/>
      <c r="C18" s="109"/>
      <c r="D18" s="113"/>
      <c r="E18" s="104"/>
      <c r="F18" s="110"/>
      <c r="G18" s="104"/>
      <c r="H18" s="114"/>
      <c r="I18" s="64" t="s">
        <v>19</v>
      </c>
      <c r="J18" s="65"/>
      <c r="K18" s="50" t="str">
        <f>UPPER(IF(OR(J18="a",J18="as"),I16,IF(OR(J18="b",J18="bs"),I20,)))</f>
        <v/>
      </c>
      <c r="L18" s="70"/>
      <c r="M18" s="52"/>
      <c r="N18" s="62"/>
      <c r="O18" s="107"/>
      <c r="P18" s="108"/>
      <c r="Q18" s="53"/>
    </row>
    <row r="19" spans="1:17" s="54" customFormat="1" ht="9.6" customHeight="1" x14ac:dyDescent="0.2">
      <c r="A19" s="56">
        <v>7</v>
      </c>
      <c r="B19" s="46">
        <f>IF($D19="","",VLOOKUP($D19,[3]女單準備名單!$A$7:$P$22,15))</f>
        <v>0</v>
      </c>
      <c r="C19" s="46">
        <f>IF($D19="","",VLOOKUP($D19,[3]女單準備名單!$A$7:$P$22,16))</f>
        <v>0</v>
      </c>
      <c r="D19" s="47">
        <v>5</v>
      </c>
      <c r="E19" s="46" t="str">
        <f>UPPER(IF($D19="","",VLOOKUP($D19,[3]女單準備名單!$A$7:$P$22,2)))</f>
        <v>謝宛庭</v>
      </c>
      <c r="F19" s="46"/>
      <c r="G19" s="46" t="str">
        <f>IF($D19="","",VLOOKUP($D19,[3]女單準備名單!$A$7:$P$22,4))</f>
        <v>市立惠文國小</v>
      </c>
      <c r="H19" s="103"/>
      <c r="I19" s="77"/>
      <c r="J19" s="115"/>
      <c r="K19" s="58"/>
      <c r="L19" s="52"/>
      <c r="M19" s="52"/>
      <c r="N19" s="62"/>
      <c r="O19" s="107"/>
      <c r="P19" s="108"/>
      <c r="Q19" s="53"/>
    </row>
    <row r="20" spans="1:17" s="54" customFormat="1" ht="9.6" customHeight="1" x14ac:dyDescent="0.2">
      <c r="A20" s="56"/>
      <c r="B20" s="109"/>
      <c r="C20" s="109"/>
      <c r="D20" s="109"/>
      <c r="E20" s="104"/>
      <c r="F20" s="110"/>
      <c r="G20" s="64" t="s">
        <v>19</v>
      </c>
      <c r="H20" s="59"/>
      <c r="I20" s="50" t="str">
        <f>UPPER(IF(OR(H20="a",H20="as"),E19,IF(OR(H20="b",H20="bs"),E21,)))</f>
        <v/>
      </c>
      <c r="J20" s="116"/>
      <c r="K20" s="77"/>
      <c r="L20" s="52"/>
      <c r="M20" s="52"/>
      <c r="N20" s="62"/>
      <c r="O20" s="107"/>
      <c r="P20" s="108"/>
      <c r="Q20" s="53"/>
    </row>
    <row r="21" spans="1:17" s="54" customFormat="1" ht="9.6" customHeight="1" x14ac:dyDescent="0.2">
      <c r="A21" s="56">
        <v>8</v>
      </c>
      <c r="B21" s="46">
        <f>IF($D21="","",VLOOKUP($D21,[3]女單準備名單!$A$7:$P$22,15))</f>
        <v>0</v>
      </c>
      <c r="C21" s="46">
        <f>IF($D21="","",VLOOKUP($D21,[3]女單準備名單!$A$7:$P$22,16))</f>
        <v>0</v>
      </c>
      <c r="D21" s="47">
        <v>10</v>
      </c>
      <c r="E21" s="46" t="str">
        <f>UPPER(IF($D21="","",VLOOKUP($D21,[3]女單準備名單!$A$7:$P$22,2)))</f>
        <v>黛夢娜阿古雅納</v>
      </c>
      <c r="F21" s="46"/>
      <c r="G21" s="46" t="str">
        <f>IF($D21="","",VLOOKUP($D21,[3]女單準備名單!$A$7:$P$22,4))</f>
        <v>縣立來吉國小</v>
      </c>
      <c r="H21" s="117"/>
      <c r="I21" s="58"/>
      <c r="J21" s="104"/>
      <c r="K21" s="77"/>
      <c r="L21" s="52"/>
      <c r="M21" s="52"/>
      <c r="N21" s="62"/>
      <c r="O21" s="107"/>
      <c r="P21" s="108"/>
      <c r="Q21" s="53"/>
    </row>
    <row r="22" spans="1:17" s="54" customFormat="1" ht="9.6" customHeight="1" x14ac:dyDescent="0.2">
      <c r="A22" s="56"/>
      <c r="B22" s="109"/>
      <c r="C22" s="109"/>
      <c r="D22" s="109"/>
      <c r="E22" s="118"/>
      <c r="F22" s="120"/>
      <c r="G22" s="118"/>
      <c r="H22" s="114"/>
      <c r="I22" s="104"/>
      <c r="J22" s="104"/>
      <c r="K22" s="77"/>
      <c r="L22" s="63"/>
      <c r="M22" s="64" t="s">
        <v>19</v>
      </c>
      <c r="N22" s="65"/>
      <c r="O22" s="50" t="str">
        <f>UPPER(IF(OR(N22="a",N22="as"),M14,IF(OR(N22="b",N22="bs"),M30,)))</f>
        <v/>
      </c>
      <c r="P22" s="51"/>
      <c r="Q22" s="53"/>
    </row>
    <row r="23" spans="1:17" s="54" customFormat="1" ht="9.6" customHeight="1" x14ac:dyDescent="0.2">
      <c r="A23" s="56">
        <v>9</v>
      </c>
      <c r="B23" s="46">
        <f>IF($D23="","",VLOOKUP($D23,[3]女單準備名單!$A$7:$P$22,15))</f>
        <v>0</v>
      </c>
      <c r="C23" s="46">
        <f>IF($D23="","",VLOOKUP($D23,[3]女單準備名單!$A$7:$P$22,16))</f>
        <v>0</v>
      </c>
      <c r="D23" s="47">
        <v>13</v>
      </c>
      <c r="E23" s="46" t="str">
        <f>UPPER(IF($D23="","",VLOOKUP($D23,[3]女單準備名單!$A$7:$P$22,2)))</f>
        <v>洪怡琁</v>
      </c>
      <c r="F23" s="46"/>
      <c r="G23" s="46" t="str">
        <f>IF($D23="","",VLOOKUP($D23,[3]女單準備名單!$A$7:$P$22,4))</f>
        <v>縣立僑光國小</v>
      </c>
      <c r="H23" s="103"/>
      <c r="I23" s="104"/>
      <c r="J23" s="104"/>
      <c r="K23" s="104"/>
      <c r="L23" s="52"/>
      <c r="M23" s="104"/>
      <c r="N23" s="62"/>
      <c r="O23" s="58"/>
      <c r="P23" s="121"/>
      <c r="Q23" s="53"/>
    </row>
    <row r="24" spans="1:17" s="54" customFormat="1" ht="9.6" customHeight="1" x14ac:dyDescent="0.2">
      <c r="A24" s="56"/>
      <c r="B24" s="109"/>
      <c r="C24" s="109"/>
      <c r="D24" s="109"/>
      <c r="E24" s="104"/>
      <c r="F24" s="110"/>
      <c r="G24" s="64" t="s">
        <v>19</v>
      </c>
      <c r="H24" s="59"/>
      <c r="I24" s="50" t="str">
        <f>UPPER(IF(OR(H24="a",H24="as"),E23,IF(OR(H24="b",H24="bs"),E25,)))</f>
        <v/>
      </c>
      <c r="J24" s="50"/>
      <c r="K24" s="104"/>
      <c r="L24" s="52"/>
      <c r="M24" s="52"/>
      <c r="N24" s="62"/>
      <c r="O24" s="107"/>
      <c r="P24" s="122"/>
      <c r="Q24" s="53"/>
    </row>
    <row r="25" spans="1:17" s="54" customFormat="1" ht="9.6" customHeight="1" x14ac:dyDescent="0.2">
      <c r="A25" s="56">
        <v>10</v>
      </c>
      <c r="B25" s="46">
        <f>IF($D25="","",VLOOKUP($D25,[3]女單準備名單!$A$7:$P$22,15))</f>
        <v>0</v>
      </c>
      <c r="C25" s="46">
        <f>IF($D25="","",VLOOKUP($D25,[3]女單準備名單!$A$7:$P$22,16))</f>
        <v>0</v>
      </c>
      <c r="D25" s="47">
        <v>7</v>
      </c>
      <c r="E25" s="46" t="str">
        <f>UPPER(IF($D25="","",VLOOKUP($D25,[3]女單準備名單!$A$7:$P$22,2)))</f>
        <v>劉心愉</v>
      </c>
      <c r="F25" s="46"/>
      <c r="G25" s="46" t="str">
        <f>IF($D25="","",VLOOKUP($D25,[3]女單準備名單!$A$7:$P$22,4))</f>
        <v>市立鳳山區忠孝國小</v>
      </c>
      <c r="H25" s="111"/>
      <c r="I25" s="58"/>
      <c r="J25" s="112"/>
      <c r="K25" s="104"/>
      <c r="L25" s="52"/>
      <c r="M25" s="52"/>
      <c r="N25" s="62"/>
      <c r="O25" s="107"/>
      <c r="P25" s="122"/>
      <c r="Q25" s="53"/>
    </row>
    <row r="26" spans="1:17" s="54" customFormat="1" ht="9.6" customHeight="1" x14ac:dyDescent="0.2">
      <c r="A26" s="56"/>
      <c r="B26" s="109"/>
      <c r="C26" s="109"/>
      <c r="D26" s="113"/>
      <c r="E26" s="104"/>
      <c r="F26" s="110"/>
      <c r="G26" s="104"/>
      <c r="H26" s="114"/>
      <c r="I26" s="64" t="s">
        <v>19</v>
      </c>
      <c r="J26" s="65"/>
      <c r="K26" s="50" t="str">
        <f>UPPER(IF(OR(J26="a",J26="as"),I24,IF(OR(J26="b",J26="bs"),I28,)))</f>
        <v/>
      </c>
      <c r="L26" s="51"/>
      <c r="M26" s="52"/>
      <c r="N26" s="62"/>
      <c r="O26" s="107"/>
      <c r="P26" s="122"/>
      <c r="Q26" s="53"/>
    </row>
    <row r="27" spans="1:17" s="54" customFormat="1" ht="9.6" customHeight="1" x14ac:dyDescent="0.2">
      <c r="A27" s="56">
        <v>11</v>
      </c>
      <c r="B27" s="46">
        <f>IF($D27="","",VLOOKUP($D27,[3]女單準備名單!$A$7:$P$22,15))</f>
        <v>0</v>
      </c>
      <c r="C27" s="46">
        <f>IF($D27="","",VLOOKUP($D27,[3]女單準備名單!$A$7:$P$22,16))</f>
        <v>0</v>
      </c>
      <c r="D27" s="47">
        <v>8</v>
      </c>
      <c r="E27" s="46" t="str">
        <f>UPPER(IF($D27="","",VLOOKUP($D27,[3]女單準備名單!$A$7:$P$22,2)))</f>
        <v>林奕彤</v>
      </c>
      <c r="F27" s="46"/>
      <c r="G27" s="46" t="str">
        <f>IF($D27="","",VLOOKUP($D27,[3]女單準備名單!$A$7:$P$22,4))</f>
        <v>市立龍潭國小</v>
      </c>
      <c r="H27" s="103"/>
      <c r="I27" s="77"/>
      <c r="J27" s="115"/>
      <c r="K27" s="58"/>
      <c r="L27" s="68"/>
      <c r="M27" s="52"/>
      <c r="N27" s="62"/>
      <c r="O27" s="107"/>
      <c r="P27" s="122"/>
      <c r="Q27" s="53"/>
    </row>
    <row r="28" spans="1:17" s="54" customFormat="1" ht="9.6" customHeight="1" x14ac:dyDescent="0.2">
      <c r="A28" s="45"/>
      <c r="B28" s="109"/>
      <c r="C28" s="109"/>
      <c r="D28" s="113"/>
      <c r="E28" s="104"/>
      <c r="F28" s="110"/>
      <c r="G28" s="64" t="s">
        <v>19</v>
      </c>
      <c r="H28" s="59"/>
      <c r="I28" s="50" t="str">
        <f>UPPER(IF(OR(H28="a",H28="as"),E27,IF(OR(H28="b",H28="bs"),E29,)))</f>
        <v/>
      </c>
      <c r="J28" s="116"/>
      <c r="K28" s="77"/>
      <c r="L28" s="62"/>
      <c r="M28" s="52"/>
      <c r="N28" s="62"/>
      <c r="O28" s="107"/>
      <c r="P28" s="122"/>
      <c r="Q28" s="53"/>
    </row>
    <row r="29" spans="1:17" s="54" customFormat="1" ht="9.6" customHeight="1" x14ac:dyDescent="0.2">
      <c r="A29" s="45">
        <v>12</v>
      </c>
      <c r="B29" s="46">
        <f>IF($D29="","",VLOOKUP($D29,[3]女單準備名單!$A$7:$P$22,15))</f>
        <v>0</v>
      </c>
      <c r="C29" s="46">
        <f>IF($D29="","",VLOOKUP($D29,[3]女單準備名單!$A$7:$P$22,16))</f>
        <v>0</v>
      </c>
      <c r="D29" s="47">
        <v>3</v>
      </c>
      <c r="E29" s="48" t="str">
        <f>UPPER(IF($D29="","",VLOOKUP($D29,[3]女單準備名單!$A$7:$P$22,2)))</f>
        <v>鄭鈺臻</v>
      </c>
      <c r="F29" s="48"/>
      <c r="G29" s="48" t="str">
        <f>IF($D29="","",VLOOKUP($D29,[3]女單準備名單!$A$7:$P$22,4))</f>
        <v>縣立花壇國小</v>
      </c>
      <c r="H29" s="117"/>
      <c r="I29" s="58"/>
      <c r="J29" s="104"/>
      <c r="K29" s="77"/>
      <c r="L29" s="62"/>
      <c r="M29" s="52"/>
      <c r="N29" s="62"/>
      <c r="O29" s="107"/>
      <c r="P29" s="122"/>
      <c r="Q29" s="53"/>
    </row>
    <row r="30" spans="1:17" s="54" customFormat="1" ht="9.6" customHeight="1" x14ac:dyDescent="0.2">
      <c r="A30" s="56"/>
      <c r="B30" s="109"/>
      <c r="C30" s="109"/>
      <c r="D30" s="113">
        <v>9</v>
      </c>
      <c r="E30" s="104"/>
      <c r="F30" s="110"/>
      <c r="G30" s="118"/>
      <c r="H30" s="114"/>
      <c r="I30" s="104"/>
      <c r="J30" s="104"/>
      <c r="K30" s="64" t="s">
        <v>19</v>
      </c>
      <c r="L30" s="65"/>
      <c r="M30" s="50" t="str">
        <f>UPPER(IF(OR(L30="a",L30="as"),K26,IF(OR(L30="b",L30="bs"),K34,)))</f>
        <v/>
      </c>
      <c r="N30" s="70"/>
      <c r="O30" s="107"/>
      <c r="P30" s="122"/>
      <c r="Q30" s="53"/>
    </row>
    <row r="31" spans="1:17" s="54" customFormat="1" ht="9.6" customHeight="1" x14ac:dyDescent="0.2">
      <c r="A31" s="56">
        <v>13</v>
      </c>
      <c r="B31" s="46">
        <f>IF($D31="","",VLOOKUP($D31,[3]女單準備名單!$A$7:$P$22,15))</f>
        <v>0</v>
      </c>
      <c r="C31" s="46">
        <f>IF($D31="","",VLOOKUP($D31,[3]女單準備名單!$A$7:$P$22,16))</f>
        <v>0</v>
      </c>
      <c r="D31" s="47">
        <v>9</v>
      </c>
      <c r="E31" s="150" t="s">
        <v>121</v>
      </c>
      <c r="F31" s="46"/>
      <c r="G31" s="150" t="s">
        <v>122</v>
      </c>
      <c r="H31" s="119"/>
      <c r="I31" s="104"/>
      <c r="J31" s="104"/>
      <c r="K31" s="104"/>
      <c r="L31" s="62"/>
      <c r="M31" s="58"/>
      <c r="N31" s="63"/>
      <c r="O31" s="107"/>
      <c r="P31" s="122"/>
      <c r="Q31" s="53"/>
    </row>
    <row r="32" spans="1:17" s="54" customFormat="1" ht="9.6" customHeight="1" x14ac:dyDescent="0.2">
      <c r="A32" s="56"/>
      <c r="B32" s="109"/>
      <c r="C32" s="109"/>
      <c r="D32" s="113"/>
      <c r="E32" s="104"/>
      <c r="F32" s="110"/>
      <c r="G32" s="64" t="s">
        <v>19</v>
      </c>
      <c r="H32" s="59"/>
      <c r="I32" s="50" t="str">
        <f>UPPER(IF(OR(H32="a",H32="as"),E31,IF(OR(H32="b",H32="bs"),E33,)))</f>
        <v/>
      </c>
      <c r="J32" s="50"/>
      <c r="K32" s="104"/>
      <c r="L32" s="62"/>
      <c r="M32" s="52"/>
      <c r="N32" s="63"/>
      <c r="O32" s="107"/>
      <c r="P32" s="122"/>
      <c r="Q32" s="53"/>
    </row>
    <row r="33" spans="1:17" s="54" customFormat="1" ht="9.6" customHeight="1" x14ac:dyDescent="0.2">
      <c r="A33" s="56">
        <v>14</v>
      </c>
      <c r="B33" s="46">
        <f>IF($D33="","",VLOOKUP($D33,[3]女單準備名單!$A$7:$P$22,15))</f>
        <v>0</v>
      </c>
      <c r="C33" s="46">
        <f>IF($D33="","",VLOOKUP($D33,[3]女單準備名單!$A$7:$P$22,16))</f>
        <v>0</v>
      </c>
      <c r="D33" s="47">
        <v>14</v>
      </c>
      <c r="E33" s="46" t="str">
        <f>UPPER(IF($D33="","",VLOOKUP($D33,[3]女單準備名單!$A$7:$P$22,2)))</f>
        <v>聶淳嫻</v>
      </c>
      <c r="F33" s="46"/>
      <c r="G33" s="46" t="str">
        <f>IF($D33="","",VLOOKUP($D33,[3]女單準備名單!$A$7:$P$22,4))</f>
        <v>縣立潮昇國小</v>
      </c>
      <c r="H33" s="111"/>
      <c r="I33" s="58"/>
      <c r="J33" s="112"/>
      <c r="K33" s="104"/>
      <c r="L33" s="62"/>
      <c r="M33" s="52"/>
      <c r="N33" s="63"/>
      <c r="O33" s="107"/>
      <c r="P33" s="122"/>
      <c r="Q33" s="53"/>
    </row>
    <row r="34" spans="1:17" s="54" customFormat="1" ht="9.6" customHeight="1" x14ac:dyDescent="0.2">
      <c r="A34" s="56"/>
      <c r="B34" s="109"/>
      <c r="C34" s="109"/>
      <c r="D34" s="113"/>
      <c r="E34" s="104"/>
      <c r="F34" s="110"/>
      <c r="G34" s="104"/>
      <c r="H34" s="114"/>
      <c r="I34" s="64" t="s">
        <v>19</v>
      </c>
      <c r="J34" s="65"/>
      <c r="K34" s="50" t="str">
        <f>UPPER(IF(OR(J34="a",J34="as"),I32,IF(OR(J34="b",J34="bs"),I36,)))</f>
        <v/>
      </c>
      <c r="L34" s="70"/>
      <c r="M34" s="52"/>
      <c r="N34" s="63"/>
      <c r="O34" s="107"/>
      <c r="P34" s="122"/>
      <c r="Q34" s="53"/>
    </row>
    <row r="35" spans="1:17" s="54" customFormat="1" ht="9.6" customHeight="1" x14ac:dyDescent="0.2">
      <c r="A35" s="56">
        <v>15</v>
      </c>
      <c r="B35" s="46">
        <f>IF($D35="","",VLOOKUP($D35,[3]女單準備名單!$A$7:$P$22,15))</f>
        <v>0</v>
      </c>
      <c r="C35" s="46">
        <f>IF($D35="","",VLOOKUP($D35,[3]女單準備名單!$A$7:$P$22,16))</f>
        <v>0</v>
      </c>
      <c r="D35" s="47">
        <v>15</v>
      </c>
      <c r="E35" s="46" t="str">
        <f>UPPER(IF($D35="","",VLOOKUP($D35,[3]女單準備名單!$A$7:$P$22,2)))</f>
        <v>BYE</v>
      </c>
      <c r="F35" s="46"/>
      <c r="G35" s="46">
        <f>IF($D35="","",VLOOKUP($D35,[3]女單準備名單!$A$7:$P$22,4))</f>
        <v>0</v>
      </c>
      <c r="H35" s="103"/>
      <c r="I35" s="77"/>
      <c r="J35" s="115"/>
      <c r="K35" s="58"/>
      <c r="L35" s="52"/>
      <c r="M35" s="52"/>
      <c r="N35" s="52"/>
      <c r="O35" s="107"/>
      <c r="P35" s="122"/>
      <c r="Q35" s="53"/>
    </row>
    <row r="36" spans="1:17" s="54" customFormat="1" ht="9.6" customHeight="1" x14ac:dyDescent="0.2">
      <c r="A36" s="56"/>
      <c r="B36" s="109"/>
      <c r="C36" s="109"/>
      <c r="D36" s="109"/>
      <c r="E36" s="104"/>
      <c r="F36" s="110"/>
      <c r="G36" s="64" t="s">
        <v>19</v>
      </c>
      <c r="H36" s="59"/>
      <c r="I36" s="50" t="str">
        <f>UPPER(IF(OR(H36="a",H36="as"),E35,IF(OR(H36="b",H36="bs"),E37,)))</f>
        <v/>
      </c>
      <c r="J36" s="116"/>
      <c r="K36" s="77"/>
      <c r="L36" s="52"/>
      <c r="M36" s="52"/>
      <c r="N36" s="52"/>
      <c r="O36" s="107"/>
      <c r="P36" s="122"/>
      <c r="Q36" s="53"/>
    </row>
    <row r="37" spans="1:17" s="54" customFormat="1" ht="9.6" customHeight="1" x14ac:dyDescent="0.2">
      <c r="A37" s="45">
        <v>16</v>
      </c>
      <c r="B37" s="46">
        <f>IF($D37="","",VLOOKUP($D37,[3]女單準備名單!$A$7:$P$22,15))</f>
        <v>0</v>
      </c>
      <c r="C37" s="46">
        <f>IF($D37="","",VLOOKUP($D37,[3]女單準備名單!$A$7:$P$22,16))</f>
        <v>0</v>
      </c>
      <c r="D37" s="47">
        <v>2</v>
      </c>
      <c r="E37" s="48" t="str">
        <f>UPPER(IF($D37="","",VLOOKUP($D37,[3]女單準備名單!$A$7:$P$22,2)))</f>
        <v>謝語晴</v>
      </c>
      <c r="F37" s="46"/>
      <c r="G37" s="48" t="str">
        <f>IF($D37="","",VLOOKUP($D37,[3]女單準備名單!$A$7:$P$22,4))</f>
        <v>市立大成國小</v>
      </c>
      <c r="H37" s="117"/>
      <c r="I37" s="58"/>
      <c r="J37" s="104"/>
      <c r="K37" s="77"/>
      <c r="L37" s="52"/>
      <c r="M37" s="52"/>
      <c r="N37" s="52"/>
      <c r="O37" s="107"/>
      <c r="P37" s="122"/>
      <c r="Q37" s="53"/>
    </row>
    <row r="38" spans="1:17" s="54" customFormat="1" ht="9.6" customHeight="1" x14ac:dyDescent="0.2">
      <c r="A38" s="91"/>
      <c r="B38" s="109"/>
      <c r="C38" s="109"/>
      <c r="D38" s="109"/>
      <c r="E38" s="118"/>
      <c r="F38" s="120"/>
      <c r="G38" s="104"/>
      <c r="H38" s="114"/>
      <c r="I38" s="104"/>
      <c r="J38" s="104"/>
      <c r="K38" s="77"/>
      <c r="L38" s="63"/>
      <c r="M38" s="63"/>
      <c r="N38" s="63"/>
      <c r="O38" s="123"/>
      <c r="P38" s="122"/>
      <c r="Q38" s="53"/>
    </row>
    <row r="39" spans="1:17" s="54" customFormat="1" ht="9.6" customHeight="1" x14ac:dyDescent="0.2">
      <c r="A39" s="90"/>
      <c r="B39" s="124"/>
      <c r="C39" s="124"/>
      <c r="D39" s="125"/>
      <c r="E39" s="124"/>
      <c r="F39" s="124"/>
      <c r="G39" s="124"/>
      <c r="H39" s="125"/>
      <c r="I39" s="124"/>
      <c r="J39" s="124"/>
      <c r="K39" s="124"/>
      <c r="L39" s="126"/>
      <c r="M39" s="126"/>
      <c r="N39" s="126"/>
      <c r="O39" s="107"/>
      <c r="P39" s="108"/>
      <c r="Q39" s="53"/>
    </row>
    <row r="40" spans="1:17" s="54" customFormat="1" ht="9.6" customHeight="1" x14ac:dyDescent="0.2">
      <c r="A40" s="91"/>
      <c r="B40" s="125"/>
      <c r="C40" s="125"/>
      <c r="D40" s="125"/>
      <c r="E40" s="124"/>
      <c r="F40" s="127"/>
      <c r="G40" s="128"/>
      <c r="H40" s="125"/>
      <c r="I40" s="124"/>
      <c r="J40" s="124"/>
      <c r="K40" s="124"/>
      <c r="L40" s="126"/>
      <c r="M40" s="126"/>
      <c r="N40" s="126"/>
      <c r="O40" s="107"/>
      <c r="P40" s="108"/>
      <c r="Q40" s="53"/>
    </row>
    <row r="41" spans="1:17" s="54" customFormat="1" ht="9.6" customHeight="1" x14ac:dyDescent="0.2">
      <c r="A41" s="91"/>
      <c r="B41" s="124"/>
      <c r="C41" s="124"/>
      <c r="D41" s="125"/>
      <c r="E41" s="124"/>
      <c r="F41" s="124"/>
      <c r="G41" s="124"/>
      <c r="H41" s="125"/>
      <c r="I41" s="124"/>
      <c r="J41" s="129"/>
      <c r="K41" s="124"/>
      <c r="L41" s="126"/>
      <c r="M41" s="126"/>
      <c r="N41" s="126"/>
      <c r="O41" s="107"/>
      <c r="P41" s="108"/>
      <c r="Q41" s="53"/>
    </row>
    <row r="42" spans="1:17" s="54" customFormat="1" ht="9.6" customHeight="1" x14ac:dyDescent="0.2">
      <c r="A42" s="91"/>
      <c r="B42" s="125"/>
      <c r="C42" s="125"/>
      <c r="D42" s="125"/>
      <c r="E42" s="124"/>
      <c r="F42" s="127"/>
      <c r="G42" s="124"/>
      <c r="H42" s="125"/>
      <c r="I42" s="128"/>
      <c r="J42" s="125"/>
      <c r="K42" s="124"/>
      <c r="L42" s="126"/>
      <c r="M42" s="126"/>
      <c r="N42" s="126"/>
      <c r="O42" s="107"/>
      <c r="P42" s="108"/>
      <c r="Q42" s="53"/>
    </row>
    <row r="43" spans="1:17" s="54" customFormat="1" ht="9.6" customHeight="1" x14ac:dyDescent="0.2">
      <c r="A43" s="91"/>
      <c r="B43" s="124"/>
      <c r="C43" s="124"/>
      <c r="D43" s="125"/>
      <c r="E43" s="124"/>
      <c r="F43" s="124"/>
      <c r="G43" s="124"/>
      <c r="H43" s="125"/>
      <c r="I43" s="124"/>
      <c r="J43" s="124"/>
      <c r="K43" s="124"/>
      <c r="L43" s="126"/>
      <c r="M43" s="126"/>
      <c r="N43" s="126"/>
      <c r="O43" s="107"/>
      <c r="P43" s="108"/>
      <c r="Q43" s="130"/>
    </row>
    <row r="44" spans="1:17" s="54" customFormat="1" ht="9.6" customHeight="1" x14ac:dyDescent="0.2">
      <c r="A44" s="91"/>
      <c r="B44" s="125"/>
      <c r="C44" s="125"/>
      <c r="D44" s="125"/>
      <c r="E44" s="124"/>
      <c r="F44" s="127"/>
      <c r="G44" s="128"/>
      <c r="H44" s="125"/>
      <c r="I44" s="124"/>
      <c r="J44" s="124"/>
      <c r="K44" s="124"/>
      <c r="L44" s="126"/>
      <c r="M44" s="126"/>
      <c r="N44" s="126"/>
      <c r="O44" s="107"/>
      <c r="P44" s="108"/>
      <c r="Q44" s="53"/>
    </row>
    <row r="45" spans="1:17" s="54" customFormat="1" ht="9.6" customHeight="1" x14ac:dyDescent="0.2">
      <c r="A45" s="91"/>
      <c r="B45" s="124"/>
      <c r="C45" s="124"/>
      <c r="D45" s="125"/>
      <c r="E45" s="124"/>
      <c r="F45" s="124"/>
      <c r="G45" s="124"/>
      <c r="H45" s="125"/>
      <c r="I45" s="124"/>
      <c r="J45" s="124"/>
      <c r="K45" s="124"/>
      <c r="L45" s="126"/>
      <c r="M45" s="126"/>
      <c r="N45" s="126"/>
      <c r="O45" s="107"/>
      <c r="P45" s="108"/>
      <c r="Q45" s="53"/>
    </row>
    <row r="46" spans="1:17" s="54" customFormat="1" ht="9.6" customHeight="1" x14ac:dyDescent="0.2">
      <c r="A46" s="91"/>
      <c r="B46" s="125"/>
      <c r="C46" s="125"/>
      <c r="D46" s="125"/>
      <c r="E46" s="124"/>
      <c r="F46" s="127"/>
      <c r="G46" s="124"/>
      <c r="H46" s="125"/>
      <c r="I46" s="124"/>
      <c r="J46" s="124"/>
      <c r="K46" s="128"/>
      <c r="L46" s="125"/>
      <c r="M46" s="124"/>
      <c r="N46" s="126"/>
      <c r="O46" s="107"/>
      <c r="P46" s="108"/>
      <c r="Q46" s="53"/>
    </row>
    <row r="47" spans="1:17" s="54" customFormat="1" ht="9.6" customHeight="1" x14ac:dyDescent="0.2">
      <c r="A47" s="91"/>
      <c r="B47" s="124"/>
      <c r="C47" s="124"/>
      <c r="D47" s="125"/>
      <c r="E47" s="124"/>
      <c r="F47" s="124"/>
      <c r="G47" s="124"/>
      <c r="H47" s="125"/>
      <c r="I47" s="124"/>
      <c r="J47" s="124"/>
      <c r="K47" s="124"/>
      <c r="L47" s="126"/>
      <c r="M47" s="124"/>
      <c r="N47" s="126"/>
      <c r="O47" s="107"/>
      <c r="P47" s="108"/>
      <c r="Q47" s="53"/>
    </row>
    <row r="48" spans="1:17" s="54" customFormat="1" ht="9.6" customHeight="1" x14ac:dyDescent="0.2">
      <c r="A48" s="91"/>
      <c r="B48" s="125"/>
      <c r="C48" s="125"/>
      <c r="D48" s="125"/>
      <c r="E48" s="124"/>
      <c r="F48" s="127"/>
      <c r="G48" s="128"/>
      <c r="H48" s="125"/>
      <c r="I48" s="124"/>
      <c r="J48" s="124"/>
      <c r="K48" s="124"/>
      <c r="L48" s="126"/>
      <c r="M48" s="126"/>
      <c r="N48" s="126"/>
      <c r="O48" s="107"/>
      <c r="P48" s="108"/>
      <c r="Q48" s="53"/>
    </row>
    <row r="49" spans="1:17" s="54" customFormat="1" ht="9.6" customHeight="1" x14ac:dyDescent="0.2">
      <c r="A49" s="91"/>
      <c r="B49" s="124"/>
      <c r="C49" s="124"/>
      <c r="D49" s="125"/>
      <c r="E49" s="124"/>
      <c r="F49" s="124"/>
      <c r="G49" s="124"/>
      <c r="H49" s="125"/>
      <c r="I49" s="124"/>
      <c r="J49" s="129"/>
      <c r="K49" s="124"/>
      <c r="L49" s="126"/>
      <c r="M49" s="126"/>
      <c r="N49" s="126"/>
      <c r="O49" s="107"/>
      <c r="P49" s="108"/>
      <c r="Q49" s="53"/>
    </row>
    <row r="50" spans="1:17" s="54" customFormat="1" ht="9.6" customHeight="1" x14ac:dyDescent="0.2">
      <c r="A50" s="91"/>
      <c r="B50" s="125"/>
      <c r="C50" s="125"/>
      <c r="D50" s="125"/>
      <c r="E50" s="124"/>
      <c r="F50" s="127"/>
      <c r="G50" s="124"/>
      <c r="H50" s="125"/>
      <c r="I50" s="128"/>
      <c r="J50" s="125"/>
      <c r="K50" s="124"/>
      <c r="L50" s="126"/>
      <c r="M50" s="126"/>
      <c r="N50" s="126"/>
      <c r="O50" s="107"/>
      <c r="P50" s="108"/>
      <c r="Q50" s="53"/>
    </row>
    <row r="51" spans="1:17" s="54" customFormat="1" ht="9.6" customHeight="1" x14ac:dyDescent="0.2">
      <c r="A51" s="91"/>
      <c r="B51" s="124"/>
      <c r="C51" s="124"/>
      <c r="D51" s="125"/>
      <c r="E51" s="124"/>
      <c r="F51" s="124"/>
      <c r="G51" s="124"/>
      <c r="H51" s="125"/>
      <c r="I51" s="124"/>
      <c r="J51" s="124"/>
      <c r="K51" s="124"/>
      <c r="L51" s="126"/>
      <c r="M51" s="126"/>
      <c r="N51" s="126"/>
      <c r="O51" s="107"/>
      <c r="P51" s="108"/>
      <c r="Q51" s="53"/>
    </row>
    <row r="52" spans="1:17" s="54" customFormat="1" ht="9.6" customHeight="1" x14ac:dyDescent="0.2">
      <c r="A52" s="91"/>
      <c r="B52" s="125"/>
      <c r="C52" s="125"/>
      <c r="D52" s="125"/>
      <c r="E52" s="124"/>
      <c r="F52" s="127"/>
      <c r="G52" s="128"/>
      <c r="H52" s="125"/>
      <c r="I52" s="124"/>
      <c r="J52" s="124"/>
      <c r="K52" s="124"/>
      <c r="L52" s="126"/>
      <c r="M52" s="126"/>
      <c r="N52" s="126"/>
      <c r="O52" s="107"/>
      <c r="P52" s="108"/>
      <c r="Q52" s="53"/>
    </row>
    <row r="53" spans="1:17" s="54" customFormat="1" ht="9.6" customHeight="1" x14ac:dyDescent="0.2">
      <c r="A53" s="90"/>
      <c r="B53" s="124"/>
      <c r="C53" s="124"/>
      <c r="D53" s="125"/>
      <c r="E53" s="124"/>
      <c r="F53" s="124"/>
      <c r="G53" s="124"/>
      <c r="H53" s="125"/>
      <c r="I53" s="124"/>
      <c r="J53" s="124"/>
      <c r="K53" s="124"/>
      <c r="L53" s="124"/>
      <c r="M53" s="131"/>
      <c r="N53" s="131"/>
      <c r="O53" s="107"/>
      <c r="P53" s="108"/>
      <c r="Q53" s="53"/>
    </row>
    <row r="54" spans="1:17" s="54" customFormat="1" ht="9.6" customHeight="1" x14ac:dyDescent="0.2">
      <c r="A54" s="91"/>
      <c r="B54" s="109"/>
      <c r="C54" s="109"/>
      <c r="D54" s="109"/>
      <c r="E54" s="118"/>
      <c r="F54" s="120"/>
      <c r="G54" s="104"/>
      <c r="H54" s="114"/>
      <c r="I54" s="104"/>
      <c r="J54" s="104"/>
      <c r="K54" s="77"/>
      <c r="L54" s="63"/>
      <c r="M54" s="63"/>
      <c r="N54" s="63"/>
      <c r="O54" s="123"/>
      <c r="P54" s="122"/>
      <c r="Q54" s="53"/>
    </row>
    <row r="55" spans="1:17" s="54" customFormat="1" ht="9.6" customHeight="1" x14ac:dyDescent="0.2">
      <c r="A55" s="90"/>
      <c r="B55" s="124"/>
      <c r="C55" s="124"/>
      <c r="D55" s="125"/>
      <c r="E55" s="124"/>
      <c r="F55" s="124"/>
      <c r="G55" s="124"/>
      <c r="H55" s="125"/>
      <c r="I55" s="124"/>
      <c r="J55" s="124"/>
      <c r="K55" s="124"/>
      <c r="L55" s="126"/>
      <c r="M55" s="126"/>
      <c r="N55" s="126"/>
      <c r="O55" s="107"/>
      <c r="P55" s="108"/>
      <c r="Q55" s="53"/>
    </row>
    <row r="56" spans="1:17" s="54" customFormat="1" ht="9.6" customHeight="1" x14ac:dyDescent="0.2">
      <c r="A56" s="91"/>
      <c r="B56" s="125"/>
      <c r="C56" s="125"/>
      <c r="D56" s="125"/>
      <c r="E56" s="124"/>
      <c r="F56" s="127"/>
      <c r="G56" s="128"/>
      <c r="H56" s="125"/>
      <c r="I56" s="124"/>
      <c r="J56" s="124"/>
      <c r="K56" s="124"/>
      <c r="L56" s="126"/>
      <c r="M56" s="126"/>
      <c r="N56" s="126"/>
      <c r="O56" s="107"/>
      <c r="P56" s="108"/>
      <c r="Q56" s="53"/>
    </row>
    <row r="57" spans="1:17" s="54" customFormat="1" ht="9.6" customHeight="1" x14ac:dyDescent="0.2">
      <c r="A57" s="91"/>
      <c r="B57" s="124"/>
      <c r="C57" s="124"/>
      <c r="D57" s="125"/>
      <c r="E57" s="124"/>
      <c r="F57" s="124"/>
      <c r="G57" s="124"/>
      <c r="H57" s="125"/>
      <c r="I57" s="124"/>
      <c r="J57" s="129"/>
      <c r="K57" s="124"/>
      <c r="L57" s="126"/>
      <c r="M57" s="126"/>
      <c r="N57" s="126"/>
      <c r="O57" s="107"/>
      <c r="P57" s="108"/>
      <c r="Q57" s="53"/>
    </row>
    <row r="58" spans="1:17" s="54" customFormat="1" ht="9.6" customHeight="1" x14ac:dyDescent="0.2">
      <c r="A58" s="91"/>
      <c r="B58" s="125"/>
      <c r="C58" s="125"/>
      <c r="D58" s="125"/>
      <c r="E58" s="124"/>
      <c r="F58" s="127"/>
      <c r="G58" s="124"/>
      <c r="H58" s="125"/>
      <c r="I58" s="128"/>
      <c r="J58" s="125"/>
      <c r="K58" s="124"/>
      <c r="L58" s="126"/>
      <c r="M58" s="126"/>
      <c r="N58" s="126"/>
      <c r="O58" s="107"/>
      <c r="P58" s="108"/>
      <c r="Q58" s="53"/>
    </row>
    <row r="59" spans="1:17" s="54" customFormat="1" ht="9.6" customHeight="1" x14ac:dyDescent="0.2">
      <c r="A59" s="91"/>
      <c r="B59" s="124"/>
      <c r="C59" s="124"/>
      <c r="D59" s="125"/>
      <c r="E59" s="124"/>
      <c r="F59" s="124"/>
      <c r="G59" s="124"/>
      <c r="H59" s="125"/>
      <c r="I59" s="124"/>
      <c r="J59" s="124"/>
      <c r="K59" s="124"/>
      <c r="L59" s="126"/>
      <c r="M59" s="126"/>
      <c r="N59" s="126"/>
      <c r="O59" s="107"/>
      <c r="P59" s="108"/>
      <c r="Q59" s="130"/>
    </row>
    <row r="60" spans="1:17" s="54" customFormat="1" ht="9.6" customHeight="1" x14ac:dyDescent="0.2">
      <c r="A60" s="91"/>
      <c r="B60" s="125"/>
      <c r="C60" s="125"/>
      <c r="D60" s="125"/>
      <c r="E60" s="124"/>
      <c r="F60" s="127"/>
      <c r="G60" s="128"/>
      <c r="H60" s="125"/>
      <c r="I60" s="124"/>
      <c r="J60" s="124"/>
      <c r="K60" s="124"/>
      <c r="L60" s="126"/>
      <c r="M60" s="126"/>
      <c r="N60" s="126"/>
      <c r="O60" s="107"/>
      <c r="P60" s="108"/>
      <c r="Q60" s="53"/>
    </row>
    <row r="61" spans="1:17" s="54" customFormat="1" ht="9.6" customHeight="1" x14ac:dyDescent="0.2">
      <c r="A61" s="91"/>
      <c r="B61" s="124"/>
      <c r="C61" s="124"/>
      <c r="D61" s="125"/>
      <c r="E61" s="124"/>
      <c r="F61" s="124"/>
      <c r="G61" s="124"/>
      <c r="H61" s="125"/>
      <c r="I61" s="124"/>
      <c r="J61" s="124"/>
      <c r="K61" s="124"/>
      <c r="L61" s="126"/>
      <c r="M61" s="126"/>
      <c r="N61" s="126"/>
      <c r="O61" s="107"/>
      <c r="P61" s="108"/>
      <c r="Q61" s="53"/>
    </row>
    <row r="62" spans="1:17" s="54" customFormat="1" ht="9.6" customHeight="1" x14ac:dyDescent="0.2">
      <c r="A62" s="91"/>
      <c r="B62" s="125"/>
      <c r="C62" s="125"/>
      <c r="D62" s="125"/>
      <c r="E62" s="124"/>
      <c r="F62" s="127"/>
      <c r="G62" s="124"/>
      <c r="H62" s="125"/>
      <c r="I62" s="124"/>
      <c r="J62" s="124"/>
      <c r="K62" s="128"/>
      <c r="L62" s="125"/>
      <c r="M62" s="124"/>
      <c r="N62" s="126"/>
      <c r="O62" s="107"/>
      <c r="P62" s="108"/>
      <c r="Q62" s="53"/>
    </row>
    <row r="63" spans="1:17" s="54" customFormat="1" ht="9.6" customHeight="1" x14ac:dyDescent="0.2">
      <c r="A63" s="91"/>
      <c r="B63" s="124"/>
      <c r="C63" s="124"/>
      <c r="D63" s="125"/>
      <c r="E63" s="124"/>
      <c r="F63" s="124"/>
      <c r="G63" s="124"/>
      <c r="H63" s="125"/>
      <c r="I63" s="124"/>
      <c r="J63" s="124"/>
      <c r="K63" s="124"/>
      <c r="L63" s="126"/>
      <c r="M63" s="124"/>
      <c r="N63" s="126"/>
      <c r="O63" s="107"/>
      <c r="P63" s="108"/>
      <c r="Q63" s="53"/>
    </row>
    <row r="64" spans="1:17" s="54" customFormat="1" ht="9.6" customHeight="1" x14ac:dyDescent="0.2">
      <c r="A64" s="91"/>
      <c r="B64" s="125"/>
      <c r="C64" s="125"/>
      <c r="D64" s="125"/>
      <c r="E64" s="124"/>
      <c r="F64" s="127"/>
      <c r="G64" s="128"/>
      <c r="H64" s="125"/>
      <c r="I64" s="124"/>
      <c r="J64" s="124"/>
      <c r="K64" s="124"/>
      <c r="L64" s="126"/>
      <c r="M64" s="126"/>
      <c r="N64" s="126"/>
      <c r="O64" s="107"/>
      <c r="P64" s="108"/>
      <c r="Q64" s="53"/>
    </row>
    <row r="65" spans="1:17" s="54" customFormat="1" ht="9.6" customHeight="1" x14ac:dyDescent="0.2">
      <c r="A65" s="91"/>
      <c r="B65" s="124"/>
      <c r="C65" s="124"/>
      <c r="D65" s="125"/>
      <c r="E65" s="124"/>
      <c r="F65" s="124"/>
      <c r="G65" s="124"/>
      <c r="H65" s="125"/>
      <c r="I65" s="124"/>
      <c r="J65" s="129"/>
      <c r="K65" s="124"/>
      <c r="L65" s="126"/>
      <c r="M65" s="126"/>
      <c r="N65" s="126"/>
      <c r="O65" s="107"/>
      <c r="P65" s="108"/>
      <c r="Q65" s="53"/>
    </row>
    <row r="66" spans="1:17" s="54" customFormat="1" ht="9.6" customHeight="1" x14ac:dyDescent="0.2">
      <c r="A66" s="91"/>
      <c r="B66" s="125"/>
      <c r="C66" s="125"/>
      <c r="D66" s="125"/>
      <c r="E66" s="124"/>
      <c r="F66" s="127"/>
      <c r="G66" s="124"/>
      <c r="H66" s="125"/>
      <c r="I66" s="128"/>
      <c r="J66" s="125"/>
      <c r="K66" s="124"/>
      <c r="L66" s="126"/>
      <c r="M66" s="126"/>
      <c r="N66" s="126"/>
      <c r="O66" s="107"/>
      <c r="P66" s="108"/>
      <c r="Q66" s="53"/>
    </row>
    <row r="67" spans="1:17" s="54" customFormat="1" ht="9.6" customHeight="1" x14ac:dyDescent="0.2">
      <c r="A67" s="91"/>
      <c r="B67" s="124"/>
      <c r="C67" s="124"/>
      <c r="D67" s="125"/>
      <c r="E67" s="124"/>
      <c r="F67" s="124"/>
      <c r="G67" s="124"/>
      <c r="H67" s="125"/>
      <c r="I67" s="124"/>
      <c r="J67" s="124"/>
      <c r="K67" s="124"/>
      <c r="L67" s="126"/>
      <c r="M67" s="126"/>
      <c r="N67" s="126"/>
      <c r="O67" s="107"/>
      <c r="P67" s="108"/>
      <c r="Q67" s="53"/>
    </row>
  </sheetData>
  <mergeCells count="1">
    <mergeCell ref="A4:C4"/>
  </mergeCells>
  <phoneticPr fontId="3" type="noConversion"/>
  <conditionalFormatting sqref="F67:G67 F51:G51 F53:G53 F39:G39 F41:G41 F43:G43 F45:G45 F47:G47 F23 F25 F27 F29 F31 F33 F35 F37 F49:G49 F55:G55 F57:G57 F59:G59 F61:G61 F63:G63 F65:G65 F7 F9 F11 F13 F15 F17 F19 F21">
    <cfRule type="expression" dxfId="52" priority="1" stopIfTrue="1">
      <formula>AND($D7&lt;9,$C7&gt;0)</formula>
    </cfRule>
  </conditionalFormatting>
  <conditionalFormatting sqref="G40 G60 I50 G24 G48 G32 I58 G36 G56 I66 G64 I10 K46 G28 K14 I18 I26 I34 K30 K62 G44 I42 G52 G8 G16 G20 G12 M22">
    <cfRule type="expression" dxfId="51" priority="2" stopIfTrue="1">
      <formula>AND($M$1="CU",G8="Umpire")</formula>
    </cfRule>
    <cfRule type="expression" dxfId="50" priority="3" stopIfTrue="1">
      <formula>AND($M$1="CU",G8&lt;&gt;"Umpire",H8&lt;&gt;"")</formula>
    </cfRule>
    <cfRule type="expression" dxfId="49" priority="4" stopIfTrue="1">
      <formula>AND($M$1="CU",G8&lt;&gt;"Umpire")</formula>
    </cfRule>
  </conditionalFormatting>
  <conditionalFormatting sqref="D53 D47 D45 D43 D41 D39 D67 D49 D65 D63 D61 D59 D57 D55 D51">
    <cfRule type="expression" dxfId="48" priority="5" stopIfTrue="1">
      <formula>AND($D39&lt;9,$C39&gt;0)</formula>
    </cfRule>
  </conditionalFormatting>
  <conditionalFormatting sqref="E55 E57 E59 E61 E63 E65 E67 E39 E41 E43 E45 E47 E49 E51 E53">
    <cfRule type="cellIs" dxfId="47" priority="6" stopIfTrue="1" operator="equal">
      <formula>"Bye"</formula>
    </cfRule>
    <cfRule type="expression" dxfId="46" priority="7" stopIfTrue="1">
      <formula>AND($D39&lt;9,$C39&gt;0)</formula>
    </cfRule>
  </conditionalFormatting>
  <conditionalFormatting sqref="K10 K18 K26 K34 M30 M62 K58 K66 M14 M46 K42 K50 O22 I8 I12 I16 I20 I24 I28 I32 I36 I56 I60 I64 I40 I44 I48 I52">
    <cfRule type="expression" dxfId="45" priority="8" stopIfTrue="1">
      <formula>H8="as"</formula>
    </cfRule>
    <cfRule type="expression" dxfId="44" priority="9" stopIfTrue="1">
      <formula>H8="bs"</formula>
    </cfRule>
  </conditionalFormatting>
  <conditionalFormatting sqref="B7 B9 B11 B13 B15 B17 B19 B21 B23 B25 B27 B29 B31 B33 B35 B37 B55 B57 B59 B61 B63 B65 B67 B39 B41 B43 B45 B47 B49 B51 B53">
    <cfRule type="cellIs" dxfId="43" priority="10" stopIfTrue="1" operator="equal">
      <formula>"QA"</formula>
    </cfRule>
    <cfRule type="cellIs" dxfId="42" priority="11" stopIfTrue="1" operator="equal">
      <formula>"DA"</formula>
    </cfRule>
  </conditionalFormatting>
  <conditionalFormatting sqref="H8 H12 H16 H20 H24 H28 H32 H36 L30 L14 J10 J34 J18 J26 N22">
    <cfRule type="expression" dxfId="41" priority="12" stopIfTrue="1">
      <formula>$M$1="CU"</formula>
    </cfRule>
  </conditionalFormatting>
  <conditionalFormatting sqref="E35 E37 E25 E33 E31 E29 E27 E23 E19 E21 E9 E17 E15 E13 E11 E7">
    <cfRule type="cellIs" dxfId="40" priority="13" stopIfTrue="1" operator="equal">
      <formula>"Bye"</formula>
    </cfRule>
  </conditionalFormatting>
  <conditionalFormatting sqref="D7 D9 D11 D13 D15 D17 D19 D21 D23 D25 D27 D29 D31 D33 D35 D37">
    <cfRule type="expression" dxfId="39" priority="14" stopIfTrue="1">
      <formula>$D7&lt;5</formula>
    </cfRule>
  </conditionalFormatting>
  <dataValidations count="1">
    <dataValidation type="list" allowBlank="1" showInputMessage="1" sqref="G40 I66 G56 G44 G36 G52 G60 G48 G24 G28 G64 G32 G20 G8 G12 G16 I58 K30 K62 I34 I26 I18 I10 K14 I50 I42 K46 M22">
      <formula1>$S$7:$S$16</formula1>
    </dataValidation>
  </dataValidations>
  <printOptions horizontalCentered="1"/>
  <pageMargins left="0.35433070866141736" right="0.35433070866141736" top="0.39370078740157483" bottom="0.39370078740157483" header="0" footer="0"/>
  <pageSetup paperSize="9" scale="94"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3]!Jun_Show_CU">
                <anchor moveWithCells="1" sizeWithCells="1">
                  <from>
                    <xdr:col>10</xdr:col>
                    <xdr:colOff>514350</xdr:colOff>
                    <xdr:row>0</xdr:row>
                    <xdr:rowOff>9525</xdr:rowOff>
                  </from>
                  <to>
                    <xdr:col>12</xdr:col>
                    <xdr:colOff>361950</xdr:colOff>
                    <xdr:row>0</xdr:row>
                    <xdr:rowOff>171450</xdr:rowOff>
                  </to>
                </anchor>
              </controlPr>
            </control>
          </mc:Choice>
        </mc:AlternateContent>
        <mc:AlternateContent xmlns:mc="http://schemas.openxmlformats.org/markup-compatibility/2006">
          <mc:Choice Requires="x14">
            <control shapeId="4098" r:id="rId5" name="Button 2">
              <controlPr defaultSize="0" print="0" autoFill="0" autoPict="0" macro="[3]!Jun_Hide_CU">
                <anchor moveWithCells="1" sizeWithCells="1">
                  <from>
                    <xdr:col>10</xdr:col>
                    <xdr:colOff>504825</xdr:colOff>
                    <xdr:row>0</xdr:row>
                    <xdr:rowOff>180975</xdr:rowOff>
                  </from>
                  <to>
                    <xdr:col>12</xdr:col>
                    <xdr:colOff>361950</xdr:colOff>
                    <xdr:row>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9">
    <pageSetUpPr fitToPage="1"/>
  </sheetPr>
  <dimension ref="A1:S72"/>
  <sheetViews>
    <sheetView showGridLines="0" showZeros="0" workbookViewId="0">
      <selection activeCell="A4" sqref="A4:C4"/>
    </sheetView>
  </sheetViews>
  <sheetFormatPr defaultRowHeight="12.75" x14ac:dyDescent="0.2"/>
  <cols>
    <col min="1" max="2" width="3.28515625" customWidth="1"/>
    <col min="3" max="3" width="4.7109375" customWidth="1"/>
    <col min="4" max="4" width="4.28515625" customWidth="1"/>
    <col min="5" max="5" width="12.7109375" customWidth="1"/>
    <col min="6" max="6" width="7.7109375" customWidth="1"/>
    <col min="7" max="7" width="5.85546875" customWidth="1"/>
    <col min="8" max="8" width="11.28515625" style="98" customWidth="1"/>
    <col min="9" max="9" width="10.7109375" customWidth="1"/>
    <col min="10" max="10" width="1.7109375" style="98" customWidth="1"/>
    <col min="11" max="11" width="10.7109375" customWidth="1"/>
    <col min="12" max="12" width="1.7109375" style="99" customWidth="1"/>
    <col min="13" max="13" width="10.7109375" customWidth="1"/>
    <col min="14" max="14" width="1.7109375" style="98" customWidth="1"/>
    <col min="15" max="15" width="10.7109375" customWidth="1"/>
    <col min="16" max="16" width="1.7109375" style="99" customWidth="1"/>
    <col min="17" max="17" width="0" hidden="1" customWidth="1"/>
    <col min="18" max="18" width="8.28515625" customWidth="1"/>
    <col min="19" max="19" width="11.42578125" hidden="1" customWidth="1"/>
  </cols>
  <sheetData>
    <row r="1" spans="1:19" s="9" customFormat="1" ht="21.75" customHeight="1" x14ac:dyDescent="0.2">
      <c r="A1" s="1">
        <f>'[4]Week SetUp'!$A$6</f>
        <v>0</v>
      </c>
      <c r="B1" s="2"/>
      <c r="C1" s="3"/>
      <c r="D1" s="3"/>
      <c r="E1" s="3"/>
      <c r="F1" s="3"/>
      <c r="G1" s="3"/>
      <c r="H1" s="4"/>
      <c r="I1" s="5" t="s">
        <v>93</v>
      </c>
      <c r="J1" s="4"/>
      <c r="K1" s="6"/>
      <c r="L1" s="4"/>
      <c r="M1" s="4" t="s">
        <v>1</v>
      </c>
      <c r="N1" s="4"/>
      <c r="O1" s="7"/>
      <c r="P1" s="8"/>
    </row>
    <row r="2" spans="1:19" s="15" customFormat="1" x14ac:dyDescent="0.2">
      <c r="A2" s="10" t="str">
        <f>'[4]Week SetUp'!$A$8</f>
        <v>第十六屆福興盃全國大專暨青少年網球錦標賽</v>
      </c>
      <c r="B2" s="11"/>
      <c r="C2" s="12"/>
      <c r="D2" s="12"/>
      <c r="E2" s="12"/>
      <c r="F2" s="12"/>
      <c r="G2" s="12"/>
      <c r="H2" s="13"/>
      <c r="I2" s="14"/>
      <c r="J2" s="13"/>
      <c r="K2" s="6"/>
      <c r="L2" s="13"/>
      <c r="M2" s="12"/>
      <c r="N2" s="13"/>
      <c r="O2" s="12"/>
      <c r="P2" s="13"/>
    </row>
    <row r="3" spans="1:19" s="23" customFormat="1" ht="9" x14ac:dyDescent="0.2">
      <c r="A3" s="16" t="s">
        <v>85</v>
      </c>
      <c r="B3" s="17"/>
      <c r="C3" s="17"/>
      <c r="D3" s="17"/>
      <c r="E3" s="18"/>
      <c r="F3" s="16" t="s">
        <v>94</v>
      </c>
      <c r="G3" s="17"/>
      <c r="H3" s="19"/>
      <c r="I3" s="16" t="s">
        <v>4</v>
      </c>
      <c r="J3" s="20"/>
      <c r="K3" s="21"/>
      <c r="L3" s="20"/>
      <c r="M3" s="17"/>
      <c r="N3" s="19"/>
      <c r="O3" s="18"/>
      <c r="P3" s="22" t="s">
        <v>5</v>
      </c>
    </row>
    <row r="4" spans="1:19" s="29" customFormat="1" ht="11.25" customHeight="1" thickBot="1" x14ac:dyDescent="0.25">
      <c r="A4" s="151" t="s">
        <v>130</v>
      </c>
      <c r="B4" s="151"/>
      <c r="C4" s="151"/>
      <c r="D4" s="24"/>
      <c r="E4" s="24"/>
      <c r="F4" s="24" t="str">
        <f>'[4]Week SetUp'!$C$10</f>
        <v>中山網球場</v>
      </c>
      <c r="G4" s="24"/>
      <c r="H4" s="25"/>
      <c r="I4" s="26">
        <f>'[4]Week SetUp'!$D$10</f>
        <v>0</v>
      </c>
      <c r="J4" s="25"/>
      <c r="K4" s="100" t="str">
        <f>'[4]Week SetUp'!$A$12</f>
        <v>107/2/23~3/01</v>
      </c>
      <c r="L4" s="25"/>
      <c r="M4" s="24"/>
      <c r="N4" s="25"/>
      <c r="O4" s="24"/>
      <c r="P4" s="28" t="str">
        <f>'[4]Week SetUp'!$E$10</f>
        <v>李朝裕</v>
      </c>
    </row>
    <row r="5" spans="1:19" s="37" customFormat="1" ht="9.75" x14ac:dyDescent="0.2">
      <c r="A5" s="30"/>
      <c r="B5" s="31" t="s">
        <v>6</v>
      </c>
      <c r="C5" s="32" t="s">
        <v>95</v>
      </c>
      <c r="D5" s="32" t="s">
        <v>88</v>
      </c>
      <c r="E5" s="33" t="s">
        <v>96</v>
      </c>
      <c r="F5" s="34"/>
      <c r="G5" s="33" t="s">
        <v>90</v>
      </c>
      <c r="H5" s="35"/>
      <c r="I5" s="32" t="s">
        <v>11</v>
      </c>
      <c r="J5" s="35"/>
      <c r="K5" s="32" t="s">
        <v>12</v>
      </c>
      <c r="L5" s="35"/>
      <c r="M5" s="32" t="s">
        <v>91</v>
      </c>
      <c r="N5" s="35"/>
      <c r="O5" s="32" t="s">
        <v>92</v>
      </c>
      <c r="P5" s="36"/>
    </row>
    <row r="6" spans="1:19" s="37" customFormat="1" ht="3.75" customHeight="1" thickBot="1" x14ac:dyDescent="0.25">
      <c r="A6" s="38"/>
      <c r="B6" s="39"/>
      <c r="C6" s="40"/>
      <c r="D6" s="39"/>
      <c r="E6" s="41"/>
      <c r="F6" s="42"/>
      <c r="G6" s="41"/>
      <c r="H6" s="43"/>
      <c r="I6" s="39"/>
      <c r="J6" s="43"/>
      <c r="K6" s="39"/>
      <c r="L6" s="43"/>
      <c r="M6" s="39"/>
      <c r="N6" s="43"/>
      <c r="O6" s="39"/>
      <c r="P6" s="44"/>
    </row>
    <row r="7" spans="1:19" s="54" customFormat="1" ht="9" customHeight="1" x14ac:dyDescent="0.2">
      <c r="A7" s="45" t="s">
        <v>15</v>
      </c>
      <c r="B7" s="46">
        <f>IF($D7="","",VLOOKUP($D7,[4]六男準備名單!$A$7:$P$70,15))</f>
        <v>0</v>
      </c>
      <c r="C7" s="46">
        <f>IF($D7="","",VLOOKUP($D7,[4]六男準備名單!$A$7:$P$70,16))</f>
        <v>0</v>
      </c>
      <c r="D7" s="47">
        <v>1</v>
      </c>
      <c r="E7" s="48" t="str">
        <f>UPPER(IF($D7="","",VLOOKUP($D7,[4]六男準備名單!$A$7:$P$70,2)))</f>
        <v>侯醇謙</v>
      </c>
      <c r="F7" s="48"/>
      <c r="G7" s="48" t="str">
        <f>IF($D7="","",VLOOKUP($D7,[4]六男準備名單!$A$7:$P$70,4))</f>
        <v>市立新甲國小</v>
      </c>
      <c r="H7" s="49"/>
      <c r="I7" s="50" t="str">
        <f>UPPER(IF(OR(H8="a",H8="as"),E7,IF(OR(H8="b",H8="bs"),E8,)))</f>
        <v/>
      </c>
      <c r="J7" s="51"/>
      <c r="K7" s="52"/>
      <c r="L7" s="52"/>
      <c r="M7" s="52"/>
      <c r="N7" s="52"/>
      <c r="O7" s="52"/>
      <c r="P7" s="52"/>
      <c r="Q7" s="53"/>
      <c r="S7" s="55" t="e">
        <f>#REF!</f>
        <v>#REF!</v>
      </c>
    </row>
    <row r="8" spans="1:19" s="54" customFormat="1" ht="9" customHeight="1" x14ac:dyDescent="0.2">
      <c r="A8" s="56" t="s">
        <v>16</v>
      </c>
      <c r="B8" s="46">
        <f>IF($D8="","",VLOOKUP($D8,[4]六男準備名單!$A$7:$P$70,15))</f>
        <v>0</v>
      </c>
      <c r="C8" s="46">
        <f>IF($D8="","",VLOOKUP($D8,[4]六男準備名單!$A$7:$P$70,16))</f>
        <v>0</v>
      </c>
      <c r="D8" s="47">
        <v>55</v>
      </c>
      <c r="E8" s="46" t="str">
        <f>UPPER(IF($D8="","",VLOOKUP($D8,[4]六男準備名單!$A$7:$P$70,2)))</f>
        <v>BYE</v>
      </c>
      <c r="F8" s="46"/>
      <c r="G8" s="46">
        <f>IF($D8="","",VLOOKUP($D8,[4]六男準備名單!$A$7:$P$70,4))</f>
        <v>0</v>
      </c>
      <c r="H8" s="57"/>
      <c r="I8" s="58"/>
      <c r="J8" s="59"/>
      <c r="K8" s="50" t="str">
        <f>UPPER(IF(OR(J8="a",J8="as"),I7,IF(OR(J8="b",J8="bs"),I9,)))</f>
        <v/>
      </c>
      <c r="L8" s="51"/>
      <c r="M8" s="52"/>
      <c r="N8" s="52"/>
      <c r="O8" s="52"/>
      <c r="P8" s="52"/>
      <c r="Q8" s="53"/>
      <c r="S8" s="60" t="e">
        <f>#REF!</f>
        <v>#REF!</v>
      </c>
    </row>
    <row r="9" spans="1:19" s="54" customFormat="1" ht="9" customHeight="1" x14ac:dyDescent="0.2">
      <c r="A9" s="56" t="s">
        <v>17</v>
      </c>
      <c r="B9" s="46">
        <f>IF($D9="","",VLOOKUP($D9,[4]六男準備名單!$A$7:$P$70,15))</f>
        <v>0</v>
      </c>
      <c r="C9" s="46">
        <f>IF($D9="","",VLOOKUP($D9,[4]六男準備名單!$A$7:$P$70,16))</f>
        <v>0</v>
      </c>
      <c r="D9" s="47">
        <v>55</v>
      </c>
      <c r="E9" s="46" t="str">
        <f>UPPER(IF($D9="","",VLOOKUP($D9,[4]六男準備名單!$A$7:$P$70,2)))</f>
        <v>BYE</v>
      </c>
      <c r="F9" s="46"/>
      <c r="G9" s="46">
        <f>IF($D9="","",VLOOKUP($D9,[4]六男準備名單!$A$7:$P$70,4))</f>
        <v>0</v>
      </c>
      <c r="H9" s="49"/>
      <c r="I9" s="50" t="str">
        <f>UPPER(IF(OR(H10="a",H10="as"),E9,IF(OR(H10="b",H10="bs"),E10,)))</f>
        <v/>
      </c>
      <c r="J9" s="61"/>
      <c r="K9" s="58"/>
      <c r="L9" s="62"/>
      <c r="M9" s="52"/>
      <c r="N9" s="52"/>
      <c r="O9" s="52"/>
      <c r="P9" s="52"/>
      <c r="Q9" s="53"/>
      <c r="S9" s="60" t="e">
        <f>#REF!</f>
        <v>#REF!</v>
      </c>
    </row>
    <row r="10" spans="1:19" s="54" customFormat="1" ht="9" customHeight="1" x14ac:dyDescent="0.2">
      <c r="A10" s="56" t="s">
        <v>18</v>
      </c>
      <c r="B10" s="46">
        <f>IF($D10="","",VLOOKUP($D10,[4]六男準備名單!$A$7:$P$70,15))</f>
        <v>0</v>
      </c>
      <c r="C10" s="46">
        <f>IF($D10="","",VLOOKUP($D10,[4]六男準備名單!$A$7:$P$70,16))</f>
        <v>0</v>
      </c>
      <c r="D10" s="47">
        <v>35</v>
      </c>
      <c r="E10" s="46" t="str">
        <f>UPPER(IF($D10="","",VLOOKUP($D10,[4]六男準備名單!$A$7:$P$70,2)))</f>
        <v>麻縉維</v>
      </c>
      <c r="F10" s="46"/>
      <c r="G10" s="46" t="str">
        <f>IF($D10="","",VLOOKUP($D10,[4]六男準備名單!$A$7:$P$70,4))</f>
        <v>市立福山國小</v>
      </c>
      <c r="H10" s="57"/>
      <c r="I10" s="58"/>
      <c r="J10" s="63"/>
      <c r="K10" s="64" t="s">
        <v>19</v>
      </c>
      <c r="L10" s="65"/>
      <c r="M10" s="50" t="str">
        <f>UPPER(IF(OR(L10="a",L10="as"),K8,IF(OR(L10="b",L10="bs"),K12,)))</f>
        <v/>
      </c>
      <c r="N10" s="51"/>
      <c r="O10" s="52"/>
      <c r="P10" s="52"/>
      <c r="Q10" s="53"/>
      <c r="S10" s="60" t="e">
        <f>#REF!</f>
        <v>#REF!</v>
      </c>
    </row>
    <row r="11" spans="1:19" s="54" customFormat="1" ht="9.6" customHeight="1" x14ac:dyDescent="0.2">
      <c r="A11" s="56" t="s">
        <v>20</v>
      </c>
      <c r="B11" s="46">
        <f>IF($D11="","",VLOOKUP($D11,[4]六男準備名單!$A$7:$P$70,15))</f>
        <v>0</v>
      </c>
      <c r="C11" s="46">
        <f>IF($D11="","",VLOOKUP($D11,[4]六男準備名單!$A$7:$P$70,16))</f>
        <v>0</v>
      </c>
      <c r="D11" s="47">
        <v>28</v>
      </c>
      <c r="E11" s="46" t="str">
        <f>UPPER(IF($D11="","",VLOOKUP($D11,[4]六男準備名單!$A$7:$P$70,2)))</f>
        <v>高睿笙</v>
      </c>
      <c r="F11" s="46"/>
      <c r="G11" s="46" t="str">
        <f>IF($D11="","",VLOOKUP($D11,[4]六男準備名單!$A$7:$P$70,4))</f>
        <v>市立大華國小</v>
      </c>
      <c r="H11" s="49"/>
      <c r="I11" s="50" t="str">
        <f>UPPER(IF(OR(H12="a",H12="as"),E11,IF(OR(H12="b",H12="bs"),E12,)))</f>
        <v/>
      </c>
      <c r="J11" s="51"/>
      <c r="K11" s="66"/>
      <c r="L11" s="67"/>
      <c r="M11" s="58"/>
      <c r="N11" s="68"/>
      <c r="O11" s="52"/>
      <c r="P11" s="52"/>
      <c r="Q11" s="53"/>
      <c r="S11" s="60" t="e">
        <f>#REF!</f>
        <v>#REF!</v>
      </c>
    </row>
    <row r="12" spans="1:19" s="54" customFormat="1" ht="9.6" customHeight="1" x14ac:dyDescent="0.2">
      <c r="A12" s="56" t="s">
        <v>21</v>
      </c>
      <c r="B12" s="46">
        <f>IF($D12="","",VLOOKUP($D12,[4]六男準備名單!$A$7:$P$70,15))</f>
        <v>0</v>
      </c>
      <c r="C12" s="46">
        <f>IF($D12="","",VLOOKUP($D12,[4]六男準備名單!$A$7:$P$70,16))</f>
        <v>0</v>
      </c>
      <c r="D12" s="47">
        <v>47</v>
      </c>
      <c r="E12" s="46" t="str">
        <f>UPPER(IF($D12="","",VLOOKUP($D12,[4]六男準備名單!$A$7:$P$70,2)))</f>
        <v>廖家慶</v>
      </c>
      <c r="F12" s="46"/>
      <c r="G12" s="46" t="str">
        <f>IF($D12="","",VLOOKUP($D12,[4]六男準備名單!$A$7:$P$70,4))</f>
        <v>縣立潮昇國小</v>
      </c>
      <c r="H12" s="57"/>
      <c r="I12" s="58"/>
      <c r="J12" s="59"/>
      <c r="K12" s="50" t="str">
        <f>UPPER(IF(OR(J12="a",J12="as"),I11,IF(OR(J12="b",J12="bs"),I13,)))</f>
        <v/>
      </c>
      <c r="L12" s="69"/>
      <c r="M12" s="52"/>
      <c r="N12" s="62"/>
      <c r="O12" s="52"/>
      <c r="P12" s="52"/>
      <c r="Q12" s="53"/>
      <c r="S12" s="60" t="e">
        <f>#REF!</f>
        <v>#REF!</v>
      </c>
    </row>
    <row r="13" spans="1:19" s="54" customFormat="1" ht="9.6" customHeight="1" x14ac:dyDescent="0.2">
      <c r="A13" s="56" t="s">
        <v>22</v>
      </c>
      <c r="B13" s="46">
        <f>IF($D13="","",VLOOKUP($D13,[4]六男準備名單!$A$7:$P$70,15))</f>
        <v>0</v>
      </c>
      <c r="C13" s="46">
        <f>IF($D13="","",VLOOKUP($D13,[4]六男準備名單!$A$7:$P$70,16))</f>
        <v>0</v>
      </c>
      <c r="D13" s="47">
        <v>55</v>
      </c>
      <c r="E13" s="46" t="str">
        <f>UPPER(IF($D13="","",VLOOKUP($D13,[4]六男準備名單!$A$7:$P$70,2)))</f>
        <v>BYE</v>
      </c>
      <c r="F13" s="46"/>
      <c r="G13" s="46">
        <f>IF($D13="","",VLOOKUP($D13,[4]六男準備名單!$A$7:$P$70,4))</f>
        <v>0</v>
      </c>
      <c r="H13" s="49"/>
      <c r="I13" s="50" t="str">
        <f>UPPER(IF(OR(H14="a",H14="as"),E13,IF(OR(H14="b",H14="bs"),E14,)))</f>
        <v/>
      </c>
      <c r="J13" s="70"/>
      <c r="K13" s="58"/>
      <c r="L13" s="63"/>
      <c r="M13" s="52"/>
      <c r="N13" s="62"/>
      <c r="O13" s="52"/>
      <c r="P13" s="52"/>
      <c r="Q13" s="53"/>
      <c r="S13" s="60" t="e">
        <f>#REF!</f>
        <v>#REF!</v>
      </c>
    </row>
    <row r="14" spans="1:19" s="54" customFormat="1" ht="9.6" customHeight="1" x14ac:dyDescent="0.2">
      <c r="A14" s="45" t="s">
        <v>23</v>
      </c>
      <c r="B14" s="46">
        <f>IF($D14="","",VLOOKUP($D14,[4]六男準備名單!$A$7:$P$70,15))</f>
        <v>0</v>
      </c>
      <c r="C14" s="46">
        <f>IF($D14="","",VLOOKUP($D14,[4]六男準備名單!$A$7:$P$70,16))</f>
        <v>0</v>
      </c>
      <c r="D14" s="47">
        <v>16</v>
      </c>
      <c r="E14" s="48" t="str">
        <f>UPPER(IF($D14="","",VLOOKUP($D14,[4]六男準備名單!$A$7:$P$70,2)))</f>
        <v>李冠霆</v>
      </c>
      <c r="F14" s="48"/>
      <c r="G14" s="48" t="str">
        <f>IF($D14="","",VLOOKUP($D14,[4]六男準備名單!$A$7:$P$70,4))</f>
        <v>縣立潮昇國小</v>
      </c>
      <c r="H14" s="57"/>
      <c r="I14" s="58"/>
      <c r="J14" s="52"/>
      <c r="K14" s="63"/>
      <c r="L14" s="71"/>
      <c r="M14" s="64" t="s">
        <v>19</v>
      </c>
      <c r="N14" s="65"/>
      <c r="O14" s="50" t="str">
        <f>UPPER(IF(OR(N14="a",N14="as"),M10,IF(OR(N14="b",N14="bs"),M18,)))</f>
        <v/>
      </c>
      <c r="P14" s="51"/>
      <c r="Q14" s="53"/>
      <c r="S14" s="60" t="e">
        <f>#REF!</f>
        <v>#REF!</v>
      </c>
    </row>
    <row r="15" spans="1:19" s="54" customFormat="1" ht="9.6" customHeight="1" x14ac:dyDescent="0.2">
      <c r="A15" s="45" t="s">
        <v>24</v>
      </c>
      <c r="B15" s="46">
        <f>IF($D15="","",VLOOKUP($D15,[4]六男準備名單!$A$7:$P$70,15))</f>
        <v>0</v>
      </c>
      <c r="C15" s="46">
        <f>IF($D15="","",VLOOKUP($D15,[4]六男準備名單!$A$7:$P$70,16))</f>
        <v>0</v>
      </c>
      <c r="D15" s="47">
        <v>12</v>
      </c>
      <c r="E15" s="48" t="str">
        <f>UPPER(IF($D15="","",VLOOKUP($D15,[4]六男準備名單!$A$7:$P$70,2)))</f>
        <v>唐郁宗</v>
      </c>
      <c r="F15" s="48"/>
      <c r="G15" s="48" t="str">
        <f>IF($D15="","",VLOOKUP($D15,[4]六男準備名單!$A$7:$P$70,4))</f>
        <v>市立三民區民族國小</v>
      </c>
      <c r="H15" s="49"/>
      <c r="I15" s="50" t="str">
        <f>UPPER(IF(OR(H16="a",H16="as"),E15,IF(OR(H16="b",H16="bs"),E16,)))</f>
        <v/>
      </c>
      <c r="J15" s="51"/>
      <c r="K15" s="52"/>
      <c r="L15" s="52"/>
      <c r="M15" s="52"/>
      <c r="N15" s="62"/>
      <c r="O15" s="58"/>
      <c r="P15" s="68"/>
      <c r="Q15" s="53"/>
      <c r="S15" s="60" t="e">
        <f>#REF!</f>
        <v>#REF!</v>
      </c>
    </row>
    <row r="16" spans="1:19" s="54" customFormat="1" ht="9.6" customHeight="1" thickBot="1" x14ac:dyDescent="0.25">
      <c r="A16" s="56" t="s">
        <v>25</v>
      </c>
      <c r="B16" s="46">
        <f>IF($D16="","",VLOOKUP($D16,[4]六男準備名單!$A$7:$P$70,15))</f>
        <v>0</v>
      </c>
      <c r="C16" s="46">
        <f>IF($D16="","",VLOOKUP($D16,[4]六男準備名單!$A$7:$P$70,16))</f>
        <v>0</v>
      </c>
      <c r="D16" s="47">
        <v>55</v>
      </c>
      <c r="E16" s="46" t="str">
        <f>UPPER(IF($D16="","",VLOOKUP($D16,[4]六男準備名單!$A$7:$P$70,2)))</f>
        <v>BYE</v>
      </c>
      <c r="F16" s="46"/>
      <c r="G16" s="46">
        <f>IF($D16="","",VLOOKUP($D16,[4]六男準備名單!$A$7:$P$70,4))</f>
        <v>0</v>
      </c>
      <c r="H16" s="57"/>
      <c r="I16" s="58"/>
      <c r="J16" s="59"/>
      <c r="K16" s="50" t="str">
        <f>UPPER(IF(OR(J16="a",J16="as"),I15,IF(OR(J16="b",J16="bs"),I17,)))</f>
        <v/>
      </c>
      <c r="L16" s="51"/>
      <c r="M16" s="52"/>
      <c r="N16" s="62"/>
      <c r="O16" s="52"/>
      <c r="P16" s="62"/>
      <c r="Q16" s="53"/>
      <c r="S16" s="72" t="e">
        <f>#REF!</f>
        <v>#REF!</v>
      </c>
    </row>
    <row r="17" spans="1:17" s="54" customFormat="1" ht="9.6" customHeight="1" x14ac:dyDescent="0.2">
      <c r="A17" s="56" t="s">
        <v>26</v>
      </c>
      <c r="B17" s="46">
        <f>IF($D17="","",VLOOKUP($D17,[4]六男準備名單!$A$7:$P$70,15))</f>
        <v>0</v>
      </c>
      <c r="C17" s="46">
        <f>IF($D17="","",VLOOKUP($D17,[4]六男準備名單!$A$7:$P$70,16))</f>
        <v>0</v>
      </c>
      <c r="D17" s="47">
        <v>21</v>
      </c>
      <c r="E17" s="46" t="str">
        <f>UPPER(IF($D17="","",VLOOKUP($D17,[4]六男準備名單!$A$7:$P$70,2)))</f>
        <v>蔡岳桐</v>
      </c>
      <c r="F17" s="46"/>
      <c r="G17" s="46" t="str">
        <f>IF($D17="","",VLOOKUP($D17,[4]六男準備名單!$A$7:$P$70,4))</f>
        <v>市立三民區民族國小</v>
      </c>
      <c r="H17" s="49"/>
      <c r="I17" s="50" t="str">
        <f>UPPER(IF(OR(H18="a",H18="as"),E17,IF(OR(H18="b",H18="bs"),E18,)))</f>
        <v/>
      </c>
      <c r="J17" s="61"/>
      <c r="K17" s="58"/>
      <c r="L17" s="62"/>
      <c r="M17" s="52"/>
      <c r="N17" s="62"/>
      <c r="O17" s="52"/>
      <c r="P17" s="62"/>
      <c r="Q17" s="53"/>
    </row>
    <row r="18" spans="1:17" s="54" customFormat="1" ht="9.6" customHeight="1" x14ac:dyDescent="0.2">
      <c r="A18" s="56" t="s">
        <v>27</v>
      </c>
      <c r="B18" s="46">
        <f>IF($D18="","",VLOOKUP($D18,[4]六男準備名單!$A$7:$P$70,15))</f>
        <v>0</v>
      </c>
      <c r="C18" s="46">
        <f>IF($D18="","",VLOOKUP($D18,[4]六男準備名單!$A$7:$P$70,16))</f>
        <v>0</v>
      </c>
      <c r="D18" s="47">
        <v>39</v>
      </c>
      <c r="E18" s="46" t="str">
        <f>UPPER(IF($D18="","",VLOOKUP($D18,[4]六男準備名單!$A$7:$P$70,2)))</f>
        <v>張哲銘</v>
      </c>
      <c r="F18" s="46"/>
      <c r="G18" s="46" t="str">
        <f>IF($D18="","",VLOOKUP($D18,[4]六男準備名單!$A$7:$P$70,4))</f>
        <v>縣立信義國小</v>
      </c>
      <c r="H18" s="57"/>
      <c r="I18" s="58"/>
      <c r="J18" s="63"/>
      <c r="K18" s="64" t="s">
        <v>19</v>
      </c>
      <c r="L18" s="65"/>
      <c r="M18" s="50" t="str">
        <f>UPPER(IF(OR(L18="a",L18="as"),K16,IF(OR(L18="b",L18="bs"),K20,)))</f>
        <v/>
      </c>
      <c r="N18" s="70"/>
      <c r="O18" s="52"/>
      <c r="P18" s="62"/>
      <c r="Q18" s="53"/>
    </row>
    <row r="19" spans="1:17" s="54" customFormat="1" ht="9.6" customHeight="1" x14ac:dyDescent="0.2">
      <c r="A19" s="56" t="s">
        <v>28</v>
      </c>
      <c r="B19" s="46">
        <f>IF($D19="","",VLOOKUP($D19,[4]六男準備名單!$A$7:$P$70,15))</f>
        <v>0</v>
      </c>
      <c r="C19" s="46">
        <f>IF($D19="","",VLOOKUP($D19,[4]六男準備名單!$A$7:$P$70,16))</f>
        <v>0</v>
      </c>
      <c r="D19" s="47">
        <v>43</v>
      </c>
      <c r="E19" s="46" t="str">
        <f>UPPER(IF($D19="","",VLOOKUP($D19,[4]六男準備名單!$A$7:$P$70,2)))</f>
        <v>黃柏鈞</v>
      </c>
      <c r="F19" s="46"/>
      <c r="G19" s="46" t="str">
        <f>IF($D19="","",VLOOKUP($D19,[4]六男準備名單!$A$7:$P$70,4))</f>
        <v>縣立新庄國小</v>
      </c>
      <c r="H19" s="49"/>
      <c r="I19" s="50" t="str">
        <f>UPPER(IF(OR(H20="a",H20="as"),E19,IF(OR(H20="b",H20="bs"),E20,)))</f>
        <v/>
      </c>
      <c r="J19" s="51"/>
      <c r="K19" s="66"/>
      <c r="L19" s="67"/>
      <c r="M19" s="58"/>
      <c r="N19" s="52"/>
      <c r="O19" s="52"/>
      <c r="P19" s="62"/>
      <c r="Q19" s="53"/>
    </row>
    <row r="20" spans="1:17" s="54" customFormat="1" ht="9.6" customHeight="1" x14ac:dyDescent="0.2">
      <c r="A20" s="56" t="s">
        <v>29</v>
      </c>
      <c r="B20" s="46">
        <f>IF($D20="","",VLOOKUP($D20,[4]六男準備名單!$A$7:$P$70,15))</f>
        <v>0</v>
      </c>
      <c r="C20" s="46">
        <f>IF($D20="","",VLOOKUP($D20,[4]六男準備名單!$A$7:$P$70,16))</f>
        <v>0</v>
      </c>
      <c r="D20" s="47">
        <v>24</v>
      </c>
      <c r="E20" s="46" t="str">
        <f>UPPER(IF($D20="","",VLOOKUP($D20,[4]六男準備名單!$A$7:$P$70,2)))</f>
        <v>林奕呈</v>
      </c>
      <c r="F20" s="46"/>
      <c r="G20" s="46" t="str">
        <f>IF($D20="","",VLOOKUP($D20,[4]六男準備名單!$A$7:$P$70,4))</f>
        <v>市立三民區民族國小</v>
      </c>
      <c r="H20" s="57"/>
      <c r="I20" s="58"/>
      <c r="J20" s="59"/>
      <c r="K20" s="50" t="str">
        <f>UPPER(IF(OR(J20="a",J20="as"),I19,IF(OR(J20="b",J20="bs"),I21,)))</f>
        <v/>
      </c>
      <c r="L20" s="69"/>
      <c r="M20" s="52"/>
      <c r="N20" s="52"/>
      <c r="O20" s="52"/>
      <c r="P20" s="62"/>
      <c r="Q20" s="53"/>
    </row>
    <row r="21" spans="1:17" s="54" customFormat="1" ht="9.6" customHeight="1" x14ac:dyDescent="0.2">
      <c r="A21" s="56" t="s">
        <v>30</v>
      </c>
      <c r="B21" s="46">
        <f>IF($D21="","",VLOOKUP($D21,[4]六男準備名單!$A$7:$P$70,15))</f>
        <v>0</v>
      </c>
      <c r="C21" s="46">
        <f>IF($D21="","",VLOOKUP($D21,[4]六男準備名單!$A$7:$P$70,16))</f>
        <v>0</v>
      </c>
      <c r="D21" s="47">
        <v>55</v>
      </c>
      <c r="E21" s="46" t="str">
        <f>UPPER(IF($D21="","",VLOOKUP($D21,[4]六男準備名單!$A$7:$P$70,2)))</f>
        <v>BYE</v>
      </c>
      <c r="F21" s="46"/>
      <c r="G21" s="46">
        <f>IF($D21="","",VLOOKUP($D21,[4]六男準備名單!$A$7:$P$70,4))</f>
        <v>0</v>
      </c>
      <c r="H21" s="49"/>
      <c r="I21" s="50" t="str">
        <f>UPPER(IF(OR(H22="a",H22="as"),E21,IF(OR(H22="b",H22="bs"),E22,)))</f>
        <v/>
      </c>
      <c r="J21" s="70"/>
      <c r="K21" s="58"/>
      <c r="L21" s="63"/>
      <c r="M21" s="52"/>
      <c r="N21" s="52"/>
      <c r="O21" s="52"/>
      <c r="P21" s="62"/>
      <c r="Q21" s="53"/>
    </row>
    <row r="22" spans="1:17" s="54" customFormat="1" ht="9.6" customHeight="1" x14ac:dyDescent="0.2">
      <c r="A22" s="45" t="s">
        <v>31</v>
      </c>
      <c r="B22" s="46">
        <f>IF($D22="","",VLOOKUP($D22,[4]六男準備名單!$A$7:$P$70,15))</f>
        <v>0</v>
      </c>
      <c r="C22" s="46">
        <f>IF($D22="","",VLOOKUP($D22,[4]六男準備名單!$A$7:$P$70,16))</f>
        <v>0</v>
      </c>
      <c r="D22" s="47">
        <v>5</v>
      </c>
      <c r="E22" s="48" t="str">
        <f>UPPER(IF($D22="","",VLOOKUP($D22,[4]六男準備名單!$A$7:$P$70,2)))</f>
        <v>楊芃凱</v>
      </c>
      <c r="F22" s="48"/>
      <c r="G22" s="48" t="str">
        <f>IF($D22="","",VLOOKUP($D22,[4]六男準備名單!$A$7:$P$70,4))</f>
        <v>市立黎明國小</v>
      </c>
      <c r="H22" s="57"/>
      <c r="I22" s="58"/>
      <c r="J22" s="52"/>
      <c r="K22" s="63"/>
      <c r="L22" s="71"/>
      <c r="M22" s="73" t="s">
        <v>32</v>
      </c>
      <c r="N22" s="74"/>
      <c r="O22" s="50" t="str">
        <f>UPPER(IF(OR(N23="a",N23="as"),O8,IF(OR(N23="b",N23="bs"),O30,)))</f>
        <v/>
      </c>
      <c r="P22" s="75"/>
      <c r="Q22" s="53"/>
    </row>
    <row r="23" spans="1:17" s="54" customFormat="1" ht="9.6" customHeight="1" x14ac:dyDescent="0.2">
      <c r="A23" s="45" t="s">
        <v>33</v>
      </c>
      <c r="B23" s="46">
        <f>IF($D23="","",VLOOKUP($D23,[4]六男準備名單!$A$7:$P$70,15))</f>
        <v>0</v>
      </c>
      <c r="C23" s="46">
        <f>IF($D23="","",VLOOKUP($D23,[4]六男準備名單!$A$7:$P$70,16))</f>
        <v>0</v>
      </c>
      <c r="D23" s="47">
        <v>4</v>
      </c>
      <c r="E23" s="48" t="str">
        <f>UPPER(IF($D23="","",VLOOKUP($D23,[4]六男準備名單!$A$7:$P$70,2)))</f>
        <v>吳易恆</v>
      </c>
      <c r="F23" s="48"/>
      <c r="G23" s="48" t="str">
        <f>IF($D23="","",VLOOKUP($D23,[4]六男準備名單!$A$7:$P$70,4))</f>
        <v>縣立南郭國小</v>
      </c>
      <c r="H23" s="49"/>
      <c r="I23" s="50" t="str">
        <f>UPPER(IF(OR(H24="a",H24="as"),E23,IF(OR(H24="b",H24="bs"),E24,)))</f>
        <v/>
      </c>
      <c r="J23" s="51"/>
      <c r="K23" s="52"/>
      <c r="L23" s="52"/>
      <c r="M23" s="64" t="s">
        <v>19</v>
      </c>
      <c r="N23" s="76"/>
      <c r="O23" s="77"/>
      <c r="P23" s="78"/>
      <c r="Q23" s="53"/>
    </row>
    <row r="24" spans="1:17" s="54" customFormat="1" ht="9.6" customHeight="1" x14ac:dyDescent="0.2">
      <c r="A24" s="56" t="s">
        <v>34</v>
      </c>
      <c r="B24" s="46">
        <f>IF($D24="","",VLOOKUP($D24,[4]六男準備名單!$A$7:$P$70,15))</f>
        <v>0</v>
      </c>
      <c r="C24" s="46">
        <f>IF($D24="","",VLOOKUP($D24,[4]六男準備名單!$A$7:$P$70,16))</f>
        <v>0</v>
      </c>
      <c r="D24" s="47">
        <v>55</v>
      </c>
      <c r="E24" s="46" t="str">
        <f>UPPER(IF($D24="","",VLOOKUP($D24,[4]六男準備名單!$A$7:$P$70,2)))</f>
        <v>BYE</v>
      </c>
      <c r="F24" s="46"/>
      <c r="G24" s="46">
        <f>IF($D24="","",VLOOKUP($D24,[4]六男準備名單!$A$7:$P$70,4))</f>
        <v>0</v>
      </c>
      <c r="H24" s="57"/>
      <c r="I24" s="58"/>
      <c r="J24" s="59"/>
      <c r="K24" s="50" t="str">
        <f>UPPER(IF(OR(J24="a",J24="as"),I23,IF(OR(J24="b",J24="bs"),I25,)))</f>
        <v/>
      </c>
      <c r="L24" s="51"/>
      <c r="M24" s="52"/>
      <c r="N24" s="52"/>
      <c r="O24" s="52"/>
      <c r="P24" s="62"/>
      <c r="Q24" s="53"/>
    </row>
    <row r="25" spans="1:17" s="54" customFormat="1" ht="9.6" customHeight="1" x14ac:dyDescent="0.2">
      <c r="A25" s="56" t="s">
        <v>35</v>
      </c>
      <c r="B25" s="46">
        <f>IF($D25="","",VLOOKUP($D25,[4]六男準備名單!$A$7:$P$70,15))</f>
        <v>0</v>
      </c>
      <c r="C25" s="46">
        <f>IF($D25="","",VLOOKUP($D25,[4]六男準備名單!$A$7:$P$70,16))</f>
        <v>0</v>
      </c>
      <c r="D25" s="47">
        <v>37</v>
      </c>
      <c r="E25" s="46" t="str">
        <f>UPPER(IF($D25="","",VLOOKUP($D25,[4]六男準備名單!$A$7:$P$70,2)))</f>
        <v>趙柏翔</v>
      </c>
      <c r="F25" s="46"/>
      <c r="G25" s="46" t="str">
        <f>IF($D25="","",VLOOKUP($D25,[4]六男準備名單!$A$7:$P$70,4))</f>
        <v>國立南科國際實驗高中(國小部)</v>
      </c>
      <c r="H25" s="49"/>
      <c r="I25" s="50" t="str">
        <f>UPPER(IF(OR(H26="a",H26="as"),E25,IF(OR(H26="b",H26="bs"),E26,)))</f>
        <v/>
      </c>
      <c r="J25" s="61"/>
      <c r="K25" s="58"/>
      <c r="L25" s="62"/>
      <c r="M25" s="52"/>
      <c r="N25" s="52"/>
      <c r="O25" s="52"/>
      <c r="P25" s="62"/>
      <c r="Q25" s="53"/>
    </row>
    <row r="26" spans="1:17" s="54" customFormat="1" ht="9.6" customHeight="1" x14ac:dyDescent="0.2">
      <c r="A26" s="56" t="s">
        <v>36</v>
      </c>
      <c r="B26" s="46">
        <f>IF($D26="","",VLOOKUP($D26,[4]六男準備名單!$A$7:$P$70,15))</f>
        <v>0</v>
      </c>
      <c r="C26" s="46">
        <f>IF($D26="","",VLOOKUP($D26,[4]六男準備名單!$A$7:$P$70,16))</f>
        <v>0</v>
      </c>
      <c r="D26" s="47">
        <v>38</v>
      </c>
      <c r="E26" s="46" t="str">
        <f>UPPER(IF($D26="","",VLOOKUP($D26,[4]六男準備名單!$A$7:$P$70,2)))</f>
        <v>鍾宇翔</v>
      </c>
      <c r="F26" s="46"/>
      <c r="G26" s="46" t="str">
        <f>IF($D26="","",VLOOKUP($D26,[4]六男準備名單!$A$7:$P$70,4))</f>
        <v>縣立信義國小</v>
      </c>
      <c r="H26" s="57"/>
      <c r="I26" s="58"/>
      <c r="J26" s="63"/>
      <c r="K26" s="64" t="s">
        <v>19</v>
      </c>
      <c r="L26" s="65"/>
      <c r="M26" s="50" t="str">
        <f>UPPER(IF(OR(L26="a",L26="as"),K24,IF(OR(L26="b",L26="bs"),K28,)))</f>
        <v/>
      </c>
      <c r="N26" s="51"/>
      <c r="O26" s="52"/>
      <c r="P26" s="62"/>
      <c r="Q26" s="53"/>
    </row>
    <row r="27" spans="1:17" s="54" customFormat="1" ht="9.6" customHeight="1" x14ac:dyDescent="0.2">
      <c r="A27" s="56" t="s">
        <v>37</v>
      </c>
      <c r="B27" s="46">
        <f>IF($D27="","",VLOOKUP($D27,[4]六男準備名單!$A$7:$P$70,15))</f>
        <v>0</v>
      </c>
      <c r="C27" s="46">
        <f>IF($D27="","",VLOOKUP($D27,[4]六男準備名單!$A$7:$P$70,16))</f>
        <v>0</v>
      </c>
      <c r="D27" s="47">
        <v>44</v>
      </c>
      <c r="E27" s="46" t="str">
        <f>UPPER(IF($D27="","",VLOOKUP($D27,[4]六男準備名單!$A$7:$P$70,2)))</f>
        <v>江益明</v>
      </c>
      <c r="F27" s="46"/>
      <c r="G27" s="46" t="str">
        <f>IF($D27="","",VLOOKUP($D27,[4]六男準備名單!$A$7:$P$70,4))</f>
        <v>縣立新庄國小</v>
      </c>
      <c r="H27" s="49"/>
      <c r="I27" s="50" t="str">
        <f>UPPER(IF(OR(H28="a",H28="as"),E27,IF(OR(H28="b",H28="bs"),E28,)))</f>
        <v/>
      </c>
      <c r="J27" s="51"/>
      <c r="K27" s="66"/>
      <c r="L27" s="67"/>
      <c r="M27" s="58"/>
      <c r="N27" s="68"/>
      <c r="O27" s="52"/>
      <c r="P27" s="62"/>
      <c r="Q27" s="53"/>
    </row>
    <row r="28" spans="1:17" s="54" customFormat="1" ht="9.6" customHeight="1" x14ac:dyDescent="0.2">
      <c r="A28" s="56" t="s">
        <v>38</v>
      </c>
      <c r="B28" s="46">
        <f>IF($D28="","",VLOOKUP($D28,[4]六男準備名單!$A$7:$P$70,15))</f>
        <v>0</v>
      </c>
      <c r="C28" s="46">
        <f>IF($D28="","",VLOOKUP($D28,[4]六男準備名單!$A$7:$P$70,16))</f>
        <v>0</v>
      </c>
      <c r="D28" s="47">
        <v>27</v>
      </c>
      <c r="E28" s="46" t="str">
        <f>UPPER(IF($D28="","",VLOOKUP($D28,[4]六男準備名單!$A$7:$P$70,2)))</f>
        <v>王柏青</v>
      </c>
      <c r="F28" s="46"/>
      <c r="G28" s="46" t="str">
        <f>IF($D28="","",VLOOKUP($D28,[4]六男準備名單!$A$7:$P$70,4))</f>
        <v>市立三民區民族國小</v>
      </c>
      <c r="H28" s="57"/>
      <c r="I28" s="58"/>
      <c r="J28" s="59"/>
      <c r="K28" s="50" t="str">
        <f>UPPER(IF(OR(J28="a",J28="as"),I27,IF(OR(J28="b",J28="bs"),I29,)))</f>
        <v/>
      </c>
      <c r="L28" s="69"/>
      <c r="M28" s="52"/>
      <c r="N28" s="62"/>
      <c r="O28" s="52"/>
      <c r="P28" s="62"/>
      <c r="Q28" s="53"/>
    </row>
    <row r="29" spans="1:17" s="54" customFormat="1" ht="9.6" customHeight="1" x14ac:dyDescent="0.2">
      <c r="A29" s="56" t="s">
        <v>39</v>
      </c>
      <c r="B29" s="46">
        <f>IF($D29="","",VLOOKUP($D29,[4]六男準備名單!$A$7:$P$70,15))</f>
        <v>0</v>
      </c>
      <c r="C29" s="46">
        <f>IF($D29="","",VLOOKUP($D29,[4]六男準備名單!$A$7:$P$70,16))</f>
        <v>0</v>
      </c>
      <c r="D29" s="47">
        <v>55</v>
      </c>
      <c r="E29" s="46" t="str">
        <f>UPPER(IF($D29="","",VLOOKUP($D29,[4]六男準備名單!$A$7:$P$70,2)))</f>
        <v>BYE</v>
      </c>
      <c r="F29" s="46"/>
      <c r="G29" s="46">
        <f>IF($D29="","",VLOOKUP($D29,[4]六男準備名單!$A$7:$P$70,4))</f>
        <v>0</v>
      </c>
      <c r="H29" s="49"/>
      <c r="I29" s="50" t="str">
        <f>UPPER(IF(OR(H30="a",H30="as"),E29,IF(OR(H30="b",H30="bs"),E30,)))</f>
        <v/>
      </c>
      <c r="J29" s="70"/>
      <c r="K29" s="58"/>
      <c r="L29" s="63"/>
      <c r="M29" s="52"/>
      <c r="N29" s="62"/>
      <c r="O29" s="52"/>
      <c r="P29" s="62"/>
      <c r="Q29" s="53"/>
    </row>
    <row r="30" spans="1:17" s="54" customFormat="1" ht="9.6" customHeight="1" x14ac:dyDescent="0.2">
      <c r="A30" s="45" t="s">
        <v>40</v>
      </c>
      <c r="B30" s="46">
        <f>IF($D30="","",VLOOKUP($D30,[4]六男準備名單!$A$7:$P$70,15))</f>
        <v>0</v>
      </c>
      <c r="C30" s="46">
        <f>IF($D30="","",VLOOKUP($D30,[4]六男準備名單!$A$7:$P$70,16))</f>
        <v>0</v>
      </c>
      <c r="D30" s="47">
        <v>13</v>
      </c>
      <c r="E30" s="48" t="str">
        <f>UPPER(IF($D30="","",VLOOKUP($D30,[4]六男準備名單!$A$7:$P$70,2)))</f>
        <v>陳俊欽</v>
      </c>
      <c r="F30" s="48"/>
      <c r="G30" s="48" t="str">
        <f>IF($D30="","",VLOOKUP($D30,[4]六男準備名單!$A$7:$P$70,4))</f>
        <v>縣立潮昇國小</v>
      </c>
      <c r="H30" s="57"/>
      <c r="I30" s="58"/>
      <c r="J30" s="52"/>
      <c r="K30" s="63"/>
      <c r="L30" s="71"/>
      <c r="M30" s="64" t="s">
        <v>19</v>
      </c>
      <c r="N30" s="65"/>
      <c r="O30" s="50" t="str">
        <f>UPPER(IF(OR(N30="a",N30="as"),M26,IF(OR(N30="b",N30="bs"),M34,)))</f>
        <v/>
      </c>
      <c r="P30" s="70"/>
      <c r="Q30" s="53"/>
    </row>
    <row r="31" spans="1:17" s="54" customFormat="1" ht="9.6" customHeight="1" x14ac:dyDescent="0.2">
      <c r="A31" s="45" t="s">
        <v>41</v>
      </c>
      <c r="B31" s="46">
        <f>IF($D31="","",VLOOKUP($D31,[4]六男準備名單!$A$7:$P$70,15))</f>
        <v>0</v>
      </c>
      <c r="C31" s="46">
        <f>IF($D31="","",VLOOKUP($D31,[4]六男準備名單!$A$7:$P$70,16))</f>
        <v>0</v>
      </c>
      <c r="D31" s="47">
        <v>10</v>
      </c>
      <c r="E31" s="48" t="str">
        <f>UPPER(IF($D31="","",VLOOKUP($D31,[4]六男準備名單!$A$7:$P$70,2)))</f>
        <v>曾品嘉</v>
      </c>
      <c r="F31" s="48"/>
      <c r="G31" s="48" t="str">
        <f>IF($D31="","",VLOOKUP($D31,[4]六男準備名單!$A$7:$P$70,4))</f>
        <v>市立國安國小</v>
      </c>
      <c r="H31" s="49"/>
      <c r="I31" s="50" t="str">
        <f>UPPER(IF(OR(H32="a",H32="as"),E31,IF(OR(H32="b",H32="bs"),E32,)))</f>
        <v/>
      </c>
      <c r="J31" s="51"/>
      <c r="K31" s="52"/>
      <c r="L31" s="52"/>
      <c r="M31" s="52"/>
      <c r="N31" s="62"/>
      <c r="O31" s="58"/>
      <c r="P31" s="63"/>
      <c r="Q31" s="53"/>
    </row>
    <row r="32" spans="1:17" s="54" customFormat="1" ht="9.6" customHeight="1" x14ac:dyDescent="0.2">
      <c r="A32" s="56" t="s">
        <v>42</v>
      </c>
      <c r="B32" s="46">
        <f>IF($D32="","",VLOOKUP($D32,[4]六男準備名單!$A$7:$P$70,15))</f>
        <v>0</v>
      </c>
      <c r="C32" s="46">
        <f>IF($D32="","",VLOOKUP($D32,[4]六男準備名單!$A$7:$P$70,16))</f>
        <v>0</v>
      </c>
      <c r="D32" s="47">
        <v>55</v>
      </c>
      <c r="E32" s="46" t="str">
        <f>UPPER(IF($D32="","",VLOOKUP($D32,[4]六男準備名單!$A$7:$P$70,2)))</f>
        <v>BYE</v>
      </c>
      <c r="F32" s="46"/>
      <c r="G32" s="46">
        <f>IF($D32="","",VLOOKUP($D32,[4]六男準備名單!$A$7:$P$70,4))</f>
        <v>0</v>
      </c>
      <c r="H32" s="57"/>
      <c r="I32" s="58"/>
      <c r="J32" s="59"/>
      <c r="K32" s="50" t="str">
        <f>UPPER(IF(OR(J32="a",J32="as"),I31,IF(OR(J32="b",J32="bs"),I33,)))</f>
        <v/>
      </c>
      <c r="L32" s="51"/>
      <c r="M32" s="52"/>
      <c r="N32" s="62"/>
      <c r="O32" s="52"/>
      <c r="P32" s="63"/>
      <c r="Q32" s="53"/>
    </row>
    <row r="33" spans="1:17" s="54" customFormat="1" ht="9.6" customHeight="1" x14ac:dyDescent="0.2">
      <c r="A33" s="56" t="s">
        <v>43</v>
      </c>
      <c r="B33" s="46">
        <f>IF($D33="","",VLOOKUP($D33,[4]六男準備名單!$A$7:$P$70,15))</f>
        <v>0</v>
      </c>
      <c r="C33" s="46">
        <f>IF($D33="","",VLOOKUP($D33,[4]六男準備名單!$A$7:$P$70,16))</f>
        <v>0</v>
      </c>
      <c r="D33" s="47">
        <v>26</v>
      </c>
      <c r="E33" s="46" t="str">
        <f>UPPER(IF($D33="","",VLOOKUP($D33,[4]六男準備名單!$A$7:$P$70,2)))</f>
        <v>陳品佑</v>
      </c>
      <c r="F33" s="46"/>
      <c r="G33" s="46" t="str">
        <f>IF($D33="","",VLOOKUP($D33,[4]六男準備名單!$A$7:$P$70,4))</f>
        <v>市立三民區民族國小</v>
      </c>
      <c r="H33" s="49"/>
      <c r="I33" s="50" t="str">
        <f>UPPER(IF(OR(H34="a",H34="as"),E33,IF(OR(H34="b",H34="bs"),E34,)))</f>
        <v/>
      </c>
      <c r="J33" s="61"/>
      <c r="K33" s="58"/>
      <c r="L33" s="62"/>
      <c r="M33" s="52"/>
      <c r="N33" s="62"/>
      <c r="O33" s="52"/>
      <c r="P33" s="63"/>
      <c r="Q33" s="53"/>
    </row>
    <row r="34" spans="1:17" s="54" customFormat="1" ht="9.6" customHeight="1" x14ac:dyDescent="0.2">
      <c r="A34" s="56" t="s">
        <v>44</v>
      </c>
      <c r="B34" s="46">
        <f>IF($D34="","",VLOOKUP($D34,[4]六男準備名單!$A$7:$P$70,15))</f>
        <v>0</v>
      </c>
      <c r="C34" s="46">
        <f>IF($D34="","",VLOOKUP($D34,[4]六男準備名單!$A$7:$P$70,16))</f>
        <v>0</v>
      </c>
      <c r="D34" s="47">
        <v>41</v>
      </c>
      <c r="E34" s="46" t="str">
        <f>UPPER(IF($D34="","",VLOOKUP($D34,[4]六男準備名單!$A$7:$P$70,2)))</f>
        <v>賴宇軒</v>
      </c>
      <c r="F34" s="46"/>
      <c r="G34" s="46" t="str">
        <f>IF($D34="","",VLOOKUP($D34,[4]六男準備名單!$A$7:$P$70,4))</f>
        <v>縣立信義國小</v>
      </c>
      <c r="H34" s="57"/>
      <c r="I34" s="58"/>
      <c r="J34" s="63"/>
      <c r="K34" s="64" t="s">
        <v>19</v>
      </c>
      <c r="L34" s="65"/>
      <c r="M34" s="50" t="str">
        <f>UPPER(IF(OR(L34="a",L34="as"),K32,IF(OR(L34="b",L34="bs"),K36,)))</f>
        <v/>
      </c>
      <c r="N34" s="70"/>
      <c r="O34" s="52"/>
      <c r="P34" s="63"/>
      <c r="Q34" s="53"/>
    </row>
    <row r="35" spans="1:17" s="54" customFormat="1" ht="9.6" customHeight="1" x14ac:dyDescent="0.2">
      <c r="A35" s="56" t="s">
        <v>45</v>
      </c>
      <c r="B35" s="46">
        <f>IF($D35="","",VLOOKUP($D35,[4]六男準備名單!$A$7:$P$70,15))</f>
        <v>0</v>
      </c>
      <c r="C35" s="46">
        <f>IF($D35="","",VLOOKUP($D35,[4]六男準備名單!$A$7:$P$70,16))</f>
        <v>0</v>
      </c>
      <c r="D35" s="47">
        <v>23</v>
      </c>
      <c r="E35" s="46" t="str">
        <f>UPPER(IF($D35="","",VLOOKUP($D35,[4]六男準備名單!$A$7:$P$70,2)))</f>
        <v>林鈺展</v>
      </c>
      <c r="F35" s="46"/>
      <c r="G35" s="46" t="str">
        <f>IF($D35="","",VLOOKUP($D35,[4]六男準備名單!$A$7:$P$70,4))</f>
        <v>市立三民區民族國小</v>
      </c>
      <c r="H35" s="49"/>
      <c r="I35" s="50" t="str">
        <f>UPPER(IF(OR(H36="a",H36="as"),E35,IF(OR(H36="b",H36="bs"),E36,)))</f>
        <v/>
      </c>
      <c r="J35" s="51"/>
      <c r="K35" s="66"/>
      <c r="L35" s="67"/>
      <c r="M35" s="58"/>
      <c r="N35" s="52"/>
      <c r="O35" s="52"/>
      <c r="P35" s="52"/>
      <c r="Q35" s="53"/>
    </row>
    <row r="36" spans="1:17" s="54" customFormat="1" ht="9.6" customHeight="1" x14ac:dyDescent="0.2">
      <c r="A36" s="56" t="s">
        <v>46</v>
      </c>
      <c r="B36" s="46">
        <f>IF($D36="","",VLOOKUP($D36,[4]六男準備名單!$A$7:$P$70,15))</f>
        <v>0</v>
      </c>
      <c r="C36" s="46">
        <f>IF($D36="","",VLOOKUP($D36,[4]六男準備名單!$A$7:$P$70,16))</f>
        <v>0</v>
      </c>
      <c r="D36" s="47">
        <v>33</v>
      </c>
      <c r="E36" s="46" t="str">
        <f>UPPER(IF($D36="","",VLOOKUP($D36,[4]六男準備名單!$A$7:$P$70,2)))</f>
        <v>許宇欣</v>
      </c>
      <c r="F36" s="46"/>
      <c r="G36" s="46" t="str">
        <f>IF($D36="","",VLOOKUP($D36,[4]六男準備名單!$A$7:$P$70,4))</f>
        <v>市立新甲國小</v>
      </c>
      <c r="H36" s="57"/>
      <c r="I36" s="58"/>
      <c r="J36" s="59"/>
      <c r="K36" s="50" t="str">
        <f>UPPER(IF(OR(J36="a",J36="as"),I35,IF(OR(J36="b",J36="bs"),I37,)))</f>
        <v/>
      </c>
      <c r="L36" s="69"/>
      <c r="M36" s="79" t="s">
        <v>47</v>
      </c>
      <c r="N36" s="80"/>
      <c r="O36" s="79" t="s">
        <v>48</v>
      </c>
      <c r="P36" s="80"/>
      <c r="Q36" s="53"/>
    </row>
    <row r="37" spans="1:17" s="54" customFormat="1" ht="9.6" customHeight="1" x14ac:dyDescent="0.2">
      <c r="A37" s="56" t="s">
        <v>49</v>
      </c>
      <c r="B37" s="46">
        <f>IF($D37="","",VLOOKUP($D37,[4]六男準備名單!$A$7:$P$70,15))</f>
        <v>0</v>
      </c>
      <c r="C37" s="46">
        <f>IF($D37="","",VLOOKUP($D37,[4]六男準備名單!$A$7:$P$70,16))</f>
        <v>0</v>
      </c>
      <c r="D37" s="47">
        <v>55</v>
      </c>
      <c r="E37" s="46" t="str">
        <f>UPPER(IF($D37="","",VLOOKUP($D37,[4]六男準備名單!$A$7:$P$70,2)))</f>
        <v>BYE</v>
      </c>
      <c r="F37" s="46"/>
      <c r="G37" s="46">
        <f>IF($D37="","",VLOOKUP($D37,[4]六男準備名單!$A$7:$P$70,4))</f>
        <v>0</v>
      </c>
      <c r="H37" s="49"/>
      <c r="I37" s="50" t="str">
        <f>UPPER(IF(OR(H38="a",H38="as"),E37,IF(OR(H38="b",H38="bs"),E38,)))</f>
        <v/>
      </c>
      <c r="J37" s="70"/>
      <c r="K37" s="58"/>
      <c r="L37" s="63"/>
      <c r="M37" s="81" t="str">
        <f>UPPER(IF(OR(N23="a",N23="as"),O8,IF(OR(N23="b",N23="bs"),O30,)))</f>
        <v/>
      </c>
      <c r="N37" s="82"/>
      <c r="O37" s="83"/>
      <c r="P37" s="80"/>
      <c r="Q37" s="53"/>
    </row>
    <row r="38" spans="1:17" s="54" customFormat="1" ht="9.6" customHeight="1" x14ac:dyDescent="0.2">
      <c r="A38" s="45" t="s">
        <v>50</v>
      </c>
      <c r="B38" s="46">
        <f>IF($D38="","",VLOOKUP($D38,[4]六男準備名單!$A$7:$P$70,15))</f>
        <v>0</v>
      </c>
      <c r="C38" s="46">
        <f>IF($D38="","",VLOOKUP($D38,[4]六男準備名單!$A$7:$P$70,16))</f>
        <v>0</v>
      </c>
      <c r="D38" s="47">
        <v>8</v>
      </c>
      <c r="E38" s="48" t="str">
        <f>UPPER(IF($D38="","",VLOOKUP($D38,[4]六男準備名單!$A$7:$P$70,2)))</f>
        <v>康守和</v>
      </c>
      <c r="F38" s="48"/>
      <c r="G38" s="48" t="str">
        <f>IF($D38="","",VLOOKUP($D38,[4]六男準備名單!$A$7:$P$70,4))</f>
        <v>市立光榮國小</v>
      </c>
      <c r="H38" s="57"/>
      <c r="I38" s="58"/>
      <c r="J38" s="52"/>
      <c r="K38" s="63"/>
      <c r="L38" s="84"/>
      <c r="M38" s="85" t="s">
        <v>19</v>
      </c>
      <c r="N38" s="86"/>
      <c r="O38" s="87" t="str">
        <f>UPPER(IF(OR(N38="a",N38="as"),M37,IF(OR(N38="b",N38="bs"),M39,)))</f>
        <v/>
      </c>
      <c r="P38" s="82"/>
      <c r="Q38" s="53"/>
    </row>
    <row r="39" spans="1:17" s="54" customFormat="1" ht="9.6" customHeight="1" x14ac:dyDescent="0.2">
      <c r="A39" s="45" t="s">
        <v>51</v>
      </c>
      <c r="B39" s="46">
        <f>IF($D39="","",VLOOKUP($D39,[4]六男準備名單!$A$7:$P$70,15))</f>
        <v>0</v>
      </c>
      <c r="C39" s="46">
        <f>IF($D39="","",VLOOKUP($D39,[4]六男準備名單!$A$7:$P$70,16))</f>
        <v>0</v>
      </c>
      <c r="D39" s="47">
        <v>7</v>
      </c>
      <c r="E39" s="48" t="str">
        <f>UPPER(IF($D39="","",VLOOKUP($D39,[4]六男準備名單!$A$7:$P$70,2)))</f>
        <v>高士凱</v>
      </c>
      <c r="F39" s="48"/>
      <c r="G39" s="48" t="str">
        <f>IF($D39="","",VLOOKUP($D39,[4]六男準備名單!$A$7:$P$70,4))</f>
        <v>縣立潮昇國小</v>
      </c>
      <c r="H39" s="49"/>
      <c r="I39" s="50" t="str">
        <f>UPPER(IF(OR(H40="a",H40="as"),E39,IF(OR(H40="b",H40="bs"),E40,)))</f>
        <v/>
      </c>
      <c r="J39" s="51"/>
      <c r="K39" s="52"/>
      <c r="L39" s="88"/>
      <c r="M39" s="81" t="str">
        <f>UPPER(IF(OR(N55="a",N55="as"),O46,IF(OR(N55="b",N55="bs"),O62,)))</f>
        <v/>
      </c>
      <c r="N39" s="89"/>
      <c r="O39" s="80"/>
      <c r="P39" s="80"/>
      <c r="Q39" s="53"/>
    </row>
    <row r="40" spans="1:17" s="54" customFormat="1" ht="9.6" customHeight="1" x14ac:dyDescent="0.2">
      <c r="A40" s="56" t="s">
        <v>52</v>
      </c>
      <c r="B40" s="46">
        <f>IF($D40="","",VLOOKUP($D40,[4]六男準備名單!$A$7:$P$70,15))</f>
        <v>0</v>
      </c>
      <c r="C40" s="46">
        <f>IF($D40="","",VLOOKUP($D40,[4]六男準備名單!$A$7:$P$70,16))</f>
        <v>0</v>
      </c>
      <c r="D40" s="47">
        <v>55</v>
      </c>
      <c r="E40" s="46" t="str">
        <f>UPPER(IF($D40="","",VLOOKUP($D40,[4]六男準備名單!$A$7:$P$70,2)))</f>
        <v>BYE</v>
      </c>
      <c r="F40" s="46"/>
      <c r="G40" s="46">
        <f>IF($D40="","",VLOOKUP($D40,[4]六男準備名單!$A$7:$P$70,4))</f>
        <v>0</v>
      </c>
      <c r="H40" s="57"/>
      <c r="I40" s="58"/>
      <c r="J40" s="59"/>
      <c r="K40" s="50" t="str">
        <f>UPPER(IF(OR(J40="a",J40="as"),I39,IF(OR(J40="b",J40="bs"),I41,)))</f>
        <v/>
      </c>
      <c r="L40" s="51"/>
      <c r="M40" s="80"/>
      <c r="N40" s="80"/>
      <c r="O40" s="80"/>
      <c r="P40" s="80"/>
      <c r="Q40" s="53"/>
    </row>
    <row r="41" spans="1:17" s="54" customFormat="1" ht="9.6" customHeight="1" x14ac:dyDescent="0.2">
      <c r="A41" s="56" t="s">
        <v>53</v>
      </c>
      <c r="B41" s="46">
        <f>IF($D41="","",VLOOKUP($D41,[4]六男準備名單!$A$7:$P$70,15))</f>
        <v>0</v>
      </c>
      <c r="C41" s="46">
        <f>IF($D41="","",VLOOKUP($D41,[4]六男準備名單!$A$7:$P$70,16))</f>
        <v>0</v>
      </c>
      <c r="D41" s="47">
        <v>30</v>
      </c>
      <c r="E41" s="46" t="str">
        <f>UPPER(IF($D41="","",VLOOKUP($D41,[4]六男準備名單!$A$7:$P$70,2)))</f>
        <v>張宥辰</v>
      </c>
      <c r="F41" s="46"/>
      <c r="G41" s="46" t="str">
        <f>IF($D41="","",VLOOKUP($D41,[4]六男準備名單!$A$7:$P$70,4))</f>
        <v>市立永康國小</v>
      </c>
      <c r="H41" s="49"/>
      <c r="I41" s="50" t="str">
        <f>UPPER(IF(OR(H42="a",H42="as"),E41,IF(OR(H42="b",H42="bs"),E42,)))</f>
        <v/>
      </c>
      <c r="J41" s="61"/>
      <c r="K41" s="58"/>
      <c r="L41" s="62"/>
      <c r="M41" s="80"/>
      <c r="N41" s="80"/>
      <c r="O41" s="80"/>
      <c r="P41" s="80"/>
      <c r="Q41" s="53"/>
    </row>
    <row r="42" spans="1:17" s="54" customFormat="1" ht="9.6" customHeight="1" x14ac:dyDescent="0.2">
      <c r="A42" s="56" t="s">
        <v>54</v>
      </c>
      <c r="B42" s="46">
        <f>IF($D42="","",VLOOKUP($D42,[4]六男準備名單!$A$7:$P$70,15))</f>
        <v>0</v>
      </c>
      <c r="C42" s="46">
        <f>IF($D42="","",VLOOKUP($D42,[4]六男準備名單!$A$7:$P$70,16))</f>
        <v>0</v>
      </c>
      <c r="D42" s="47">
        <v>34</v>
      </c>
      <c r="E42" s="46" t="str">
        <f>UPPER(IF($D42="","",VLOOKUP($D42,[4]六男準備名單!$A$7:$P$70,2)))</f>
        <v>王昱鈞</v>
      </c>
      <c r="F42" s="46"/>
      <c r="G42" s="46" t="str">
        <f>IF($D42="","",VLOOKUP($D42,[4]六男準備名單!$A$7:$P$70,4))</f>
        <v>市立新甲國小</v>
      </c>
      <c r="H42" s="57"/>
      <c r="I42" s="58"/>
      <c r="J42" s="63"/>
      <c r="K42" s="64" t="s">
        <v>19</v>
      </c>
      <c r="L42" s="65"/>
      <c r="M42" s="50" t="str">
        <f>UPPER(IF(OR(L42="a",L42="as"),K40,IF(OR(L42="b",L42="bs"),K44,)))</f>
        <v/>
      </c>
      <c r="N42" s="51"/>
      <c r="O42" s="52"/>
      <c r="P42" s="52"/>
      <c r="Q42" s="53"/>
    </row>
    <row r="43" spans="1:17" s="54" customFormat="1" ht="9.6" customHeight="1" x14ac:dyDescent="0.2">
      <c r="A43" s="56" t="s">
        <v>55</v>
      </c>
      <c r="B43" s="46">
        <f>IF($D43="","",VLOOKUP($D43,[4]六男準備名單!$A$7:$P$70,15))</f>
        <v>0</v>
      </c>
      <c r="C43" s="46">
        <f>IF($D43="","",VLOOKUP($D43,[4]六男準備名單!$A$7:$P$70,16))</f>
        <v>0</v>
      </c>
      <c r="D43" s="47">
        <v>40</v>
      </c>
      <c r="E43" s="46" t="str">
        <f>UPPER(IF($D43="","",VLOOKUP($D43,[4]六男準備名單!$A$7:$P$70,2)))</f>
        <v>姜宥銨</v>
      </c>
      <c r="F43" s="46"/>
      <c r="G43" s="46" t="str">
        <f>IF($D43="","",VLOOKUP($D43,[4]六男準備名單!$A$7:$P$70,4))</f>
        <v>縣立信義國小</v>
      </c>
      <c r="H43" s="49"/>
      <c r="I43" s="50" t="str">
        <f>UPPER(IF(OR(H44="a",H44="as"),E43,IF(OR(H44="b",H44="bs"),E44,)))</f>
        <v/>
      </c>
      <c r="J43" s="51"/>
      <c r="K43" s="66"/>
      <c r="L43" s="67"/>
      <c r="M43" s="58"/>
      <c r="N43" s="68"/>
      <c r="O43" s="52"/>
      <c r="P43" s="52"/>
      <c r="Q43" s="53"/>
    </row>
    <row r="44" spans="1:17" s="54" customFormat="1" ht="9.6" customHeight="1" x14ac:dyDescent="0.2">
      <c r="A44" s="56" t="s">
        <v>56</v>
      </c>
      <c r="B44" s="46">
        <f>IF($D44="","",VLOOKUP($D44,[4]六男準備名單!$A$7:$P$70,15))</f>
        <v>0</v>
      </c>
      <c r="C44" s="46">
        <f>IF($D44="","",VLOOKUP($D44,[4]六男準備名單!$A$7:$P$70,16))</f>
        <v>0</v>
      </c>
      <c r="D44" s="47">
        <v>22</v>
      </c>
      <c r="E44" s="46" t="str">
        <f>UPPER(IF($D44="","",VLOOKUP($D44,[4]六男準備名單!$A$7:$P$70,2)))</f>
        <v>高陳冠宇</v>
      </c>
      <c r="F44" s="46"/>
      <c r="G44" s="46" t="str">
        <f>IF($D44="","",VLOOKUP($D44,[4]六男準備名單!$A$7:$P$70,4))</f>
        <v>市立三民區民族國小</v>
      </c>
      <c r="H44" s="57"/>
      <c r="I44" s="58"/>
      <c r="J44" s="59"/>
      <c r="K44" s="50" t="str">
        <f>UPPER(IF(OR(J44="a",J44="as"),I43,IF(OR(J44="b",J44="bs"),I45,)))</f>
        <v/>
      </c>
      <c r="L44" s="69"/>
      <c r="M44" s="52"/>
      <c r="N44" s="62"/>
      <c r="O44" s="52"/>
      <c r="P44" s="52"/>
      <c r="Q44" s="53"/>
    </row>
    <row r="45" spans="1:17" s="54" customFormat="1" ht="9.6" customHeight="1" x14ac:dyDescent="0.2">
      <c r="A45" s="56" t="s">
        <v>57</v>
      </c>
      <c r="B45" s="46">
        <f>IF($D45="","",VLOOKUP($D45,[4]六男準備名單!$A$7:$P$70,15))</f>
        <v>0</v>
      </c>
      <c r="C45" s="46">
        <f>IF($D45="","",VLOOKUP($D45,[4]六男準備名單!$A$7:$P$70,16))</f>
        <v>0</v>
      </c>
      <c r="D45" s="47">
        <v>55</v>
      </c>
      <c r="E45" s="46" t="str">
        <f>UPPER(IF($D45="","",VLOOKUP($D45,[4]六男準備名單!$A$7:$P$70,2)))</f>
        <v>BYE</v>
      </c>
      <c r="F45" s="46"/>
      <c r="G45" s="46">
        <f>IF($D45="","",VLOOKUP($D45,[4]六男準備名單!$A$7:$P$70,4))</f>
        <v>0</v>
      </c>
      <c r="H45" s="49"/>
      <c r="I45" s="50" t="str">
        <f>UPPER(IF(OR(H46="a",H46="as"),E45,IF(OR(H46="b",H46="bs"),E46,)))</f>
        <v/>
      </c>
      <c r="J45" s="70"/>
      <c r="K45" s="58"/>
      <c r="L45" s="63"/>
      <c r="M45" s="52"/>
      <c r="N45" s="62"/>
      <c r="O45" s="52"/>
      <c r="P45" s="52"/>
      <c r="Q45" s="53"/>
    </row>
    <row r="46" spans="1:17" s="54" customFormat="1" ht="9.6" customHeight="1" x14ac:dyDescent="0.2">
      <c r="A46" s="45" t="s">
        <v>58</v>
      </c>
      <c r="B46" s="46">
        <f>IF($D46="","",VLOOKUP($D46,[4]六男準備名單!$A$7:$P$70,15))</f>
        <v>0</v>
      </c>
      <c r="C46" s="46">
        <f>IF($D46="","",VLOOKUP($D46,[4]六男準備名單!$A$7:$P$70,16))</f>
        <v>0</v>
      </c>
      <c r="D46" s="47">
        <v>9</v>
      </c>
      <c r="E46" s="48" t="str">
        <f>UPPER(IF($D46="","",VLOOKUP($D46,[4]六男準備名單!$A$7:$P$70,2)))</f>
        <v>梁鎧麟</v>
      </c>
      <c r="F46" s="48"/>
      <c r="G46" s="48" t="str">
        <f>IF($D46="","",VLOOKUP($D46,[4]六男準備名單!$A$7:$P$70,4))</f>
        <v>市立三民區民族國小</v>
      </c>
      <c r="H46" s="57"/>
      <c r="I46" s="58"/>
      <c r="J46" s="52"/>
      <c r="K46" s="63"/>
      <c r="L46" s="71"/>
      <c r="M46" s="64" t="s">
        <v>19</v>
      </c>
      <c r="N46" s="65"/>
      <c r="O46" s="50" t="str">
        <f>UPPER(IF(OR(N46="a",N46="as"),M42,IF(OR(N46="b",N46="bs"),M50,)))</f>
        <v/>
      </c>
      <c r="P46" s="51"/>
      <c r="Q46" s="53"/>
    </row>
    <row r="47" spans="1:17" s="54" customFormat="1" ht="9.6" customHeight="1" x14ac:dyDescent="0.2">
      <c r="A47" s="45" t="s">
        <v>59</v>
      </c>
      <c r="B47" s="46">
        <f>IF($D47="","",VLOOKUP($D47,[4]六男準備名單!$A$7:$P$70,15))</f>
        <v>0</v>
      </c>
      <c r="C47" s="46">
        <f>IF($D47="","",VLOOKUP($D47,[4]六男準備名單!$A$7:$P$70,16))</f>
        <v>0</v>
      </c>
      <c r="D47" s="47">
        <v>14</v>
      </c>
      <c r="E47" s="48" t="str">
        <f>UPPER(IF($D47="","",VLOOKUP($D47,[4]六男準備名單!$A$7:$P$70,2)))</f>
        <v>龍宥霖</v>
      </c>
      <c r="F47" s="48"/>
      <c r="G47" s="48" t="str">
        <f>IF($D47="","",VLOOKUP($D47,[4]六男準備名單!$A$7:$P$70,4))</f>
        <v>市立光武國小</v>
      </c>
      <c r="H47" s="49"/>
      <c r="I47" s="50" t="str">
        <f>UPPER(IF(OR(H48="a",H48="as"),E47,IF(OR(H48="b",H48="bs"),E48,)))</f>
        <v/>
      </c>
      <c r="J47" s="51"/>
      <c r="K47" s="52"/>
      <c r="L47" s="52"/>
      <c r="M47" s="52"/>
      <c r="N47" s="62"/>
      <c r="O47" s="58"/>
      <c r="P47" s="68"/>
      <c r="Q47" s="53"/>
    </row>
    <row r="48" spans="1:17" s="54" customFormat="1" ht="9.6" customHeight="1" x14ac:dyDescent="0.2">
      <c r="A48" s="56" t="s">
        <v>60</v>
      </c>
      <c r="B48" s="46">
        <f>IF($D48="","",VLOOKUP($D48,[4]六男準備名單!$A$7:$P$70,15))</f>
        <v>0</v>
      </c>
      <c r="C48" s="46">
        <f>IF($D48="","",VLOOKUP($D48,[4]六男準備名單!$A$7:$P$70,16))</f>
        <v>0</v>
      </c>
      <c r="D48" s="47">
        <v>55</v>
      </c>
      <c r="E48" s="46" t="str">
        <f>UPPER(IF($D48="","",VLOOKUP($D48,[4]六男準備名單!$A$7:$P$70,2)))</f>
        <v>BYE</v>
      </c>
      <c r="F48" s="46"/>
      <c r="G48" s="46">
        <f>IF($D48="","",VLOOKUP($D48,[4]六男準備名單!$A$7:$P$70,4))</f>
        <v>0</v>
      </c>
      <c r="H48" s="57"/>
      <c r="I48" s="58"/>
      <c r="J48" s="59"/>
      <c r="K48" s="50" t="str">
        <f>UPPER(IF(OR(J48="a",J48="as"),I47,IF(OR(J48="b",J48="bs"),I49,)))</f>
        <v/>
      </c>
      <c r="L48" s="51"/>
      <c r="M48" s="52"/>
      <c r="N48" s="62"/>
      <c r="O48" s="52"/>
      <c r="P48" s="62"/>
      <c r="Q48" s="53"/>
    </row>
    <row r="49" spans="1:17" s="54" customFormat="1" ht="9.6" customHeight="1" x14ac:dyDescent="0.2">
      <c r="A49" s="56" t="s">
        <v>61</v>
      </c>
      <c r="B49" s="46">
        <f>IF($D49="","",VLOOKUP($D49,[4]六男準備名單!$A$7:$P$70,15))</f>
        <v>0</v>
      </c>
      <c r="C49" s="46">
        <f>IF($D49="","",VLOOKUP($D49,[4]六男準備名單!$A$7:$P$70,16))</f>
        <v>0</v>
      </c>
      <c r="D49" s="47">
        <v>29</v>
      </c>
      <c r="E49" s="46" t="str">
        <f>UPPER(IF($D49="","",VLOOKUP($D49,[4]六男準備名單!$A$7:$P$70,2)))</f>
        <v>朱翊綸</v>
      </c>
      <c r="F49" s="46"/>
      <c r="G49" s="46" t="str">
        <f>IF($D49="","",VLOOKUP($D49,[4]六男準備名單!$A$7:$P$70,4))</f>
        <v>市立正義國小</v>
      </c>
      <c r="H49" s="49"/>
      <c r="I49" s="50" t="str">
        <f>UPPER(IF(OR(H50="a",H50="as"),E49,IF(OR(H50="b",H50="bs"),E50,)))</f>
        <v/>
      </c>
      <c r="J49" s="61"/>
      <c r="K49" s="58"/>
      <c r="L49" s="62"/>
      <c r="M49" s="52"/>
      <c r="N49" s="62"/>
      <c r="O49" s="52"/>
      <c r="P49" s="62"/>
      <c r="Q49" s="53"/>
    </row>
    <row r="50" spans="1:17" s="54" customFormat="1" ht="9.6" customHeight="1" x14ac:dyDescent="0.2">
      <c r="A50" s="56" t="s">
        <v>62</v>
      </c>
      <c r="B50" s="46">
        <f>IF($D50="","",VLOOKUP($D50,[4]六男準備名單!$A$7:$P$70,15))</f>
        <v>0</v>
      </c>
      <c r="C50" s="46">
        <f>IF($D50="","",VLOOKUP($D50,[4]六男準備名單!$A$7:$P$70,16))</f>
        <v>0</v>
      </c>
      <c r="D50" s="47">
        <v>17</v>
      </c>
      <c r="E50" s="46" t="str">
        <f>UPPER(IF($D50="","",VLOOKUP($D50,[4]六男準備名單!$A$7:$P$70,2)))</f>
        <v>林駿</v>
      </c>
      <c r="F50" s="46"/>
      <c r="G50" s="46" t="str">
        <f>IF($D50="","",VLOOKUP($D50,[4]六男準備名單!$A$7:$P$70,4))</f>
        <v>市立三民區民族國小</v>
      </c>
      <c r="H50" s="57"/>
      <c r="I50" s="58"/>
      <c r="J50" s="63"/>
      <c r="K50" s="64" t="s">
        <v>19</v>
      </c>
      <c r="L50" s="65"/>
      <c r="M50" s="50" t="str">
        <f>UPPER(IF(OR(L50="a",L50="as"),K48,IF(OR(L50="b",L50="bs"),K52,)))</f>
        <v/>
      </c>
      <c r="N50" s="70"/>
      <c r="O50" s="52"/>
      <c r="P50" s="62"/>
      <c r="Q50" s="53"/>
    </row>
    <row r="51" spans="1:17" s="54" customFormat="1" ht="9.6" customHeight="1" x14ac:dyDescent="0.2">
      <c r="A51" s="56" t="s">
        <v>63</v>
      </c>
      <c r="B51" s="46">
        <f>IF($D51="","",VLOOKUP($D51,[4]六男準備名單!$A$7:$P$70,15))</f>
        <v>0</v>
      </c>
      <c r="C51" s="46">
        <f>IF($D51="","",VLOOKUP($D51,[4]六男準備名單!$A$7:$P$70,16))</f>
        <v>0</v>
      </c>
      <c r="D51" s="47">
        <v>36</v>
      </c>
      <c r="E51" s="46" t="str">
        <f>UPPER(IF($D51="","",VLOOKUP($D51,[4]六男準備名單!$A$7:$P$70,2)))</f>
        <v>鄭閔謙</v>
      </c>
      <c r="F51" s="46"/>
      <c r="G51" s="46" t="str">
        <f>IF($D51="","",VLOOKUP($D51,[4]六男準備名單!$A$7:$P$70,4))</f>
        <v>國立南科國際實驗高中(國小部)</v>
      </c>
      <c r="H51" s="49"/>
      <c r="I51" s="50" t="str">
        <f>UPPER(IF(OR(H52="a",H52="as"),E51,IF(OR(H52="b",H52="bs"),E52,)))</f>
        <v/>
      </c>
      <c r="J51" s="51"/>
      <c r="K51" s="66"/>
      <c r="L51" s="67"/>
      <c r="M51" s="58"/>
      <c r="N51" s="52"/>
      <c r="O51" s="52"/>
      <c r="P51" s="62"/>
      <c r="Q51" s="53"/>
    </row>
    <row r="52" spans="1:17" s="54" customFormat="1" ht="9.6" customHeight="1" x14ac:dyDescent="0.2">
      <c r="A52" s="56" t="s">
        <v>64</v>
      </c>
      <c r="B52" s="46">
        <f>IF($D52="","",VLOOKUP($D52,[4]六男準備名單!$A$7:$P$70,15))</f>
        <v>0</v>
      </c>
      <c r="C52" s="46">
        <f>IF($D52="","",VLOOKUP($D52,[4]六男準備名單!$A$7:$P$70,16))</f>
        <v>0</v>
      </c>
      <c r="D52" s="47">
        <v>18</v>
      </c>
      <c r="E52" s="46" t="str">
        <f>UPPER(IF($D52="","",VLOOKUP($D52,[4]六男準備名單!$A$7:$P$70,2)))</f>
        <v>王伯睿</v>
      </c>
      <c r="F52" s="46"/>
      <c r="G52" s="46" t="str">
        <f>IF($D52="","",VLOOKUP($D52,[4]六男準備名單!$A$7:$P$70,4))</f>
        <v>市立三民區民族國小</v>
      </c>
      <c r="H52" s="57"/>
      <c r="I52" s="58"/>
      <c r="J52" s="59"/>
      <c r="K52" s="50" t="str">
        <f>UPPER(IF(OR(J52="a",J52="as"),I51,IF(OR(J52="b",J52="bs"),I53,)))</f>
        <v/>
      </c>
      <c r="L52" s="69"/>
      <c r="M52" s="52"/>
      <c r="N52" s="52"/>
      <c r="O52" s="52"/>
      <c r="P52" s="62"/>
      <c r="Q52" s="53"/>
    </row>
    <row r="53" spans="1:17" s="54" customFormat="1" ht="9.6" customHeight="1" x14ac:dyDescent="0.2">
      <c r="A53" s="56" t="s">
        <v>65</v>
      </c>
      <c r="B53" s="46">
        <f>IF($D53="","",VLOOKUP($D53,[4]六男準備名單!$A$7:$P$70,15))</f>
        <v>0</v>
      </c>
      <c r="C53" s="46">
        <f>IF($D53="","",VLOOKUP($D53,[4]六男準備名單!$A$7:$P$70,16))</f>
        <v>0</v>
      </c>
      <c r="D53" s="47">
        <v>55</v>
      </c>
      <c r="E53" s="46" t="str">
        <f>UPPER(IF($D53="","",VLOOKUP($D53,[4]六男準備名單!$A$7:$P$70,2)))</f>
        <v>BYE</v>
      </c>
      <c r="F53" s="46"/>
      <c r="G53" s="46">
        <f>IF($D53="","",VLOOKUP($D53,[4]六男準備名單!$A$7:$P$70,4))</f>
        <v>0</v>
      </c>
      <c r="H53" s="49"/>
      <c r="I53" s="50" t="str">
        <f>UPPER(IF(OR(H54="a",H54="as"),E53,IF(OR(H54="b",H54="bs"),E54,)))</f>
        <v/>
      </c>
      <c r="J53" s="70"/>
      <c r="K53" s="58"/>
      <c r="L53" s="63"/>
      <c r="M53" s="52"/>
      <c r="N53" s="52"/>
      <c r="O53" s="52"/>
      <c r="P53" s="62"/>
      <c r="Q53" s="53"/>
    </row>
    <row r="54" spans="1:17" s="54" customFormat="1" ht="9.6" customHeight="1" x14ac:dyDescent="0.2">
      <c r="A54" s="45" t="s">
        <v>66</v>
      </c>
      <c r="B54" s="46">
        <f>IF($D54="","",VLOOKUP($D54,[4]六男準備名單!$A$7:$P$70,15))</f>
        <v>0</v>
      </c>
      <c r="C54" s="46">
        <f>IF($D54="","",VLOOKUP($D54,[4]六男準備名單!$A$7:$P$70,16))</f>
        <v>0</v>
      </c>
      <c r="D54" s="47">
        <v>3</v>
      </c>
      <c r="E54" s="48" t="str">
        <f>UPPER(IF($D54="","",VLOOKUP($D54,[4]六男準備名單!$A$7:$P$70,2)))</f>
        <v>沈樂</v>
      </c>
      <c r="F54" s="48"/>
      <c r="G54" s="48" t="str">
        <f>IF($D54="","",VLOOKUP($D54,[4]六男準備名單!$A$7:$P$70,4))</f>
        <v>縣立明恥國小</v>
      </c>
      <c r="H54" s="57"/>
      <c r="I54" s="58"/>
      <c r="J54" s="52"/>
      <c r="K54" s="63"/>
      <c r="L54" s="71"/>
      <c r="M54" s="73" t="s">
        <v>67</v>
      </c>
      <c r="N54" s="74"/>
      <c r="O54" s="50" t="str">
        <f>UPPER(IF(OR(N55="a",N55="as"),O46,IF(OR(N55="b",N55="bs"),O62,)))</f>
        <v/>
      </c>
      <c r="P54" s="75"/>
      <c r="Q54" s="53"/>
    </row>
    <row r="55" spans="1:17" s="54" customFormat="1" ht="9.6" customHeight="1" x14ac:dyDescent="0.2">
      <c r="A55" s="45" t="s">
        <v>68</v>
      </c>
      <c r="B55" s="46">
        <f>IF($D55="","",VLOOKUP($D55,[4]六男準備名單!$A$7:$P$70,15))</f>
        <v>0</v>
      </c>
      <c r="C55" s="46">
        <f>IF($D55="","",VLOOKUP($D55,[4]六男準備名單!$A$7:$P$70,16))</f>
        <v>0</v>
      </c>
      <c r="D55" s="47">
        <v>6</v>
      </c>
      <c r="E55" s="48" t="str">
        <f>UPPER(IF($D55="","",VLOOKUP($D55,[4]六男準備名單!$A$7:$P$70,2)))</f>
        <v>陳博遠</v>
      </c>
      <c r="F55" s="48"/>
      <c r="G55" s="48" t="str">
        <f>IF($D55="","",VLOOKUP($D55,[4]六男準備名單!$A$7:$P$70,4))</f>
        <v>國立南科國際實驗高中(國小部)</v>
      </c>
      <c r="H55" s="49"/>
      <c r="I55" s="50" t="str">
        <f>UPPER(IF(OR(H56="a",H56="as"),E55,IF(OR(H56="b",H56="bs"),E56,)))</f>
        <v/>
      </c>
      <c r="J55" s="51"/>
      <c r="K55" s="52"/>
      <c r="L55" s="52"/>
      <c r="M55" s="64" t="s">
        <v>19</v>
      </c>
      <c r="N55" s="76"/>
      <c r="O55" s="77"/>
      <c r="P55" s="78"/>
      <c r="Q55" s="53"/>
    </row>
    <row r="56" spans="1:17" s="54" customFormat="1" ht="9.6" customHeight="1" x14ac:dyDescent="0.2">
      <c r="A56" s="56" t="s">
        <v>69</v>
      </c>
      <c r="B56" s="46">
        <f>IF($D56="","",VLOOKUP($D56,[4]六男準備名單!$A$7:$P$70,15))</f>
        <v>0</v>
      </c>
      <c r="C56" s="46">
        <f>IF($D56="","",VLOOKUP($D56,[4]六男準備名單!$A$7:$P$70,16))</f>
        <v>0</v>
      </c>
      <c r="D56" s="47">
        <v>55</v>
      </c>
      <c r="E56" s="46" t="str">
        <f>UPPER(IF($D56="","",VLOOKUP($D56,[4]六男準備名單!$A$7:$P$70,2)))</f>
        <v>BYE</v>
      </c>
      <c r="F56" s="46"/>
      <c r="G56" s="46">
        <f>IF($D56="","",VLOOKUP($D56,[4]六男準備名單!$A$7:$P$70,4))</f>
        <v>0</v>
      </c>
      <c r="H56" s="57"/>
      <c r="I56" s="58"/>
      <c r="J56" s="59"/>
      <c r="K56" s="50" t="str">
        <f>UPPER(IF(OR(J56="a",J56="as"),I55,IF(OR(J56="b",J56="bs"),I57,)))</f>
        <v/>
      </c>
      <c r="L56" s="51"/>
      <c r="M56" s="52"/>
      <c r="N56" s="52"/>
      <c r="O56" s="52"/>
      <c r="P56" s="62"/>
      <c r="Q56" s="53"/>
    </row>
    <row r="57" spans="1:17" s="54" customFormat="1" ht="9.6" customHeight="1" x14ac:dyDescent="0.2">
      <c r="A57" s="56" t="s">
        <v>70</v>
      </c>
      <c r="B57" s="46">
        <f>IF($D57="","",VLOOKUP($D57,[4]六男準備名單!$A$7:$P$70,15))</f>
        <v>0</v>
      </c>
      <c r="C57" s="46">
        <f>IF($D57="","",VLOOKUP($D57,[4]六男準備名單!$A$7:$P$70,16))</f>
        <v>0</v>
      </c>
      <c r="D57" s="47">
        <v>45</v>
      </c>
      <c r="E57" s="46" t="str">
        <f>UPPER(IF($D57="","",VLOOKUP($D57,[4]六男準備名單!$A$7:$P$70,2)))</f>
        <v>林昀辰</v>
      </c>
      <c r="F57" s="46"/>
      <c r="G57" s="46" t="str">
        <f>IF($D57="","",VLOOKUP($D57,[4]六男準備名單!$A$7:$P$70,4))</f>
        <v>縣立新庄國小</v>
      </c>
      <c r="H57" s="49"/>
      <c r="I57" s="50" t="str">
        <f>UPPER(IF(OR(H58="a",H58="as"),E57,IF(OR(H58="b",H58="bs"),E58,)))</f>
        <v/>
      </c>
      <c r="J57" s="61"/>
      <c r="K57" s="58"/>
      <c r="L57" s="62"/>
      <c r="M57" s="52"/>
      <c r="N57" s="52"/>
      <c r="O57" s="52"/>
      <c r="P57" s="62"/>
      <c r="Q57" s="53"/>
    </row>
    <row r="58" spans="1:17" s="54" customFormat="1" ht="9.6" customHeight="1" x14ac:dyDescent="0.2">
      <c r="A58" s="56" t="s">
        <v>71</v>
      </c>
      <c r="B58" s="46">
        <f>IF($D58="","",VLOOKUP($D58,[4]六男準備名單!$A$7:$P$70,15))</f>
        <v>0</v>
      </c>
      <c r="C58" s="46">
        <f>IF($D58="","",VLOOKUP($D58,[4]六男準備名單!$A$7:$P$70,16))</f>
        <v>0</v>
      </c>
      <c r="D58" s="47">
        <v>19</v>
      </c>
      <c r="E58" s="46" t="str">
        <f>UPPER(IF($D58="","",VLOOKUP($D58,[4]六男準備名單!$A$7:$P$70,2)))</f>
        <v>何彥良</v>
      </c>
      <c r="F58" s="46"/>
      <c r="G58" s="46" t="str">
        <f>IF($D58="","",VLOOKUP($D58,[4]六男準備名單!$A$7:$P$70,4))</f>
        <v>市立三民區民族國小</v>
      </c>
      <c r="H58" s="57"/>
      <c r="I58" s="58"/>
      <c r="J58" s="63"/>
      <c r="K58" s="64" t="s">
        <v>19</v>
      </c>
      <c r="L58" s="65"/>
      <c r="M58" s="50" t="str">
        <f>UPPER(IF(OR(L58="a",L58="as"),K56,IF(OR(L58="b",L58="bs"),K60,)))</f>
        <v/>
      </c>
      <c r="N58" s="51"/>
      <c r="O58" s="52"/>
      <c r="P58" s="62"/>
      <c r="Q58" s="53"/>
    </row>
    <row r="59" spans="1:17" s="54" customFormat="1" ht="9.6" customHeight="1" x14ac:dyDescent="0.2">
      <c r="A59" s="56" t="s">
        <v>72</v>
      </c>
      <c r="B59" s="46">
        <f>IF($D59="","",VLOOKUP($D59,[4]六男準備名單!$A$7:$P$70,15))</f>
        <v>0</v>
      </c>
      <c r="C59" s="46">
        <f>IF($D59="","",VLOOKUP($D59,[4]六男準備名單!$A$7:$P$70,16))</f>
        <v>0</v>
      </c>
      <c r="D59" s="47">
        <v>20</v>
      </c>
      <c r="E59" s="46" t="str">
        <f>UPPER(IF($D59="","",VLOOKUP($D59,[4]六男準備名單!$A$7:$P$70,2)))</f>
        <v>黃仕杰</v>
      </c>
      <c r="F59" s="46"/>
      <c r="G59" s="46" t="str">
        <f>IF($D59="","",VLOOKUP($D59,[4]六男準備名單!$A$7:$P$70,4))</f>
        <v>市立三民區民族國小</v>
      </c>
      <c r="H59" s="49"/>
      <c r="I59" s="50" t="str">
        <f>UPPER(IF(OR(H60="a",H60="as"),E59,IF(OR(H60="b",H60="bs"),E60,)))</f>
        <v/>
      </c>
      <c r="J59" s="51"/>
      <c r="K59" s="66"/>
      <c r="L59" s="67"/>
      <c r="M59" s="58"/>
      <c r="N59" s="68"/>
      <c r="O59" s="52"/>
      <c r="P59" s="62"/>
      <c r="Q59" s="53"/>
    </row>
    <row r="60" spans="1:17" s="54" customFormat="1" ht="9.6" customHeight="1" x14ac:dyDescent="0.2">
      <c r="A60" s="56" t="s">
        <v>73</v>
      </c>
      <c r="B60" s="46">
        <f>IF($D60="","",VLOOKUP($D60,[4]六男準備名單!$A$7:$P$70,15))</f>
        <v>0</v>
      </c>
      <c r="C60" s="46">
        <f>IF($D60="","",VLOOKUP($D60,[4]六男準備名單!$A$7:$P$70,16))</f>
        <v>0</v>
      </c>
      <c r="D60" s="47">
        <v>31</v>
      </c>
      <c r="E60" s="46" t="str">
        <f>UPPER(IF($D60="","",VLOOKUP($D60,[4]六男準備名單!$A$7:$P$70,2)))</f>
        <v>蔡展正</v>
      </c>
      <c r="F60" s="46"/>
      <c r="G60" s="46" t="str">
        <f>IF($D60="","",VLOOKUP($D60,[4]六男準備名單!$A$7:$P$70,4))</f>
        <v>市立陽明國小</v>
      </c>
      <c r="H60" s="57"/>
      <c r="I60" s="58"/>
      <c r="J60" s="59"/>
      <c r="K60" s="50" t="str">
        <f>UPPER(IF(OR(J60="a",J60="as"),I59,IF(OR(J60="b",J60="bs"),I61,)))</f>
        <v/>
      </c>
      <c r="L60" s="69"/>
      <c r="M60" s="52"/>
      <c r="N60" s="62"/>
      <c r="O60" s="52"/>
      <c r="P60" s="62"/>
      <c r="Q60" s="53"/>
    </row>
    <row r="61" spans="1:17" s="54" customFormat="1" ht="9.6" customHeight="1" x14ac:dyDescent="0.2">
      <c r="A61" s="56" t="s">
        <v>74</v>
      </c>
      <c r="B61" s="46">
        <f>IF($D61="","",VLOOKUP($D61,[4]六男準備名單!$A$7:$P$70,15))</f>
        <v>0</v>
      </c>
      <c r="C61" s="46">
        <f>IF($D61="","",VLOOKUP($D61,[4]六男準備名單!$A$7:$P$70,16))</f>
        <v>0</v>
      </c>
      <c r="D61" s="47">
        <v>55</v>
      </c>
      <c r="E61" s="46" t="str">
        <f>UPPER(IF($D61="","",VLOOKUP($D61,[4]六男準備名單!$A$7:$P$70,2)))</f>
        <v>BYE</v>
      </c>
      <c r="F61" s="46"/>
      <c r="G61" s="46">
        <f>IF($D61="","",VLOOKUP($D61,[4]六男準備名單!$A$7:$P$70,4))</f>
        <v>0</v>
      </c>
      <c r="H61" s="49"/>
      <c r="I61" s="50" t="str">
        <f>UPPER(IF(OR(H62="a",H62="as"),E61,IF(OR(H62="b",H62="bs"),E62,)))</f>
        <v/>
      </c>
      <c r="J61" s="70"/>
      <c r="K61" s="58"/>
      <c r="L61" s="63"/>
      <c r="M61" s="52"/>
      <c r="N61" s="62"/>
      <c r="O61" s="52"/>
      <c r="P61" s="62"/>
      <c r="Q61" s="53"/>
    </row>
    <row r="62" spans="1:17" s="54" customFormat="1" ht="9.6" customHeight="1" x14ac:dyDescent="0.2">
      <c r="A62" s="45" t="s">
        <v>75</v>
      </c>
      <c r="B62" s="46">
        <f>IF($D62="","",VLOOKUP($D62,[4]六男準備名單!$A$7:$P$70,15))</f>
        <v>0</v>
      </c>
      <c r="C62" s="46">
        <f>IF($D62="","",VLOOKUP($D62,[4]六男準備名單!$A$7:$P$70,16))</f>
        <v>0</v>
      </c>
      <c r="D62" s="47">
        <v>11</v>
      </c>
      <c r="E62" s="48" t="str">
        <f>UPPER(IF($D62="","",VLOOKUP($D62,[4]六男準備名單!$A$7:$P$70,2)))</f>
        <v>江博暐</v>
      </c>
      <c r="F62" s="48"/>
      <c r="G62" s="48" t="str">
        <f>IF($D62="","",VLOOKUP($D62,[4]六男準備名單!$A$7:$P$70,4))</f>
        <v>市立龍潭國小</v>
      </c>
      <c r="H62" s="57"/>
      <c r="I62" s="58"/>
      <c r="J62" s="52"/>
      <c r="K62" s="63"/>
      <c r="L62" s="71"/>
      <c r="M62" s="64" t="s">
        <v>19</v>
      </c>
      <c r="N62" s="65"/>
      <c r="O62" s="50" t="str">
        <f>UPPER(IF(OR(N62="a",N62="as"),M58,IF(OR(N62="b",N62="bs"),M66,)))</f>
        <v/>
      </c>
      <c r="P62" s="70"/>
      <c r="Q62" s="53"/>
    </row>
    <row r="63" spans="1:17" s="54" customFormat="1" ht="9.6" customHeight="1" x14ac:dyDescent="0.2">
      <c r="A63" s="45" t="s">
        <v>76</v>
      </c>
      <c r="B63" s="46">
        <f>IF($D63="","",VLOOKUP($D63,[4]六男準備名單!$A$7:$P$70,15))</f>
        <v>0</v>
      </c>
      <c r="C63" s="46">
        <f>IF($D63="","",VLOOKUP($D63,[4]六男準備名單!$A$7:$P$70,16))</f>
        <v>0</v>
      </c>
      <c r="D63" s="47">
        <v>15</v>
      </c>
      <c r="E63" s="48" t="str">
        <f>UPPER(IF($D63="","",VLOOKUP($D63,[4]六男準備名單!$A$7:$P$70,2)))</f>
        <v>安雅利</v>
      </c>
      <c r="F63" s="48"/>
      <c r="G63" s="48" t="str">
        <f>IF($D63="","",VLOOKUP($D63,[4]六男準備名單!$A$7:$P$70,4))</f>
        <v>市立黎明國小</v>
      </c>
      <c r="H63" s="49"/>
      <c r="I63" s="50" t="str">
        <f>UPPER(IF(OR(H64="a",H64="as"),E63,IF(OR(H64="b",H64="bs"),E64,)))</f>
        <v/>
      </c>
      <c r="J63" s="51"/>
      <c r="K63" s="52"/>
      <c r="L63" s="52"/>
      <c r="M63" s="52"/>
      <c r="N63" s="62"/>
      <c r="O63" s="58"/>
      <c r="P63" s="63"/>
      <c r="Q63" s="53"/>
    </row>
    <row r="64" spans="1:17" s="54" customFormat="1" ht="9.6" customHeight="1" x14ac:dyDescent="0.2">
      <c r="A64" s="56" t="s">
        <v>77</v>
      </c>
      <c r="B64" s="46">
        <f>IF($D64="","",VLOOKUP($D64,[4]六男準備名單!$A$7:$P$70,15))</f>
        <v>0</v>
      </c>
      <c r="C64" s="46">
        <f>IF($D64="","",VLOOKUP($D64,[4]六男準備名單!$A$7:$P$70,16))</f>
        <v>0</v>
      </c>
      <c r="D64" s="47">
        <v>55</v>
      </c>
      <c r="E64" s="46" t="str">
        <f>UPPER(IF($D64="","",VLOOKUP($D64,[4]六男準備名單!$A$7:$P$70,2)))</f>
        <v>BYE</v>
      </c>
      <c r="F64" s="46"/>
      <c r="G64" s="46">
        <f>IF($D64="","",VLOOKUP($D64,[4]六男準備名單!$A$7:$P$70,4))</f>
        <v>0</v>
      </c>
      <c r="H64" s="57"/>
      <c r="I64" s="58"/>
      <c r="J64" s="59"/>
      <c r="K64" s="50" t="str">
        <f>UPPER(IF(OR(J64="a",J64="as"),I63,IF(OR(J64="b",J64="bs"),I65,)))</f>
        <v/>
      </c>
      <c r="L64" s="51"/>
      <c r="M64" s="52"/>
      <c r="N64" s="62"/>
      <c r="O64" s="52"/>
      <c r="P64" s="63"/>
      <c r="Q64" s="53"/>
    </row>
    <row r="65" spans="1:17" s="54" customFormat="1" ht="9.6" customHeight="1" x14ac:dyDescent="0.2">
      <c r="A65" s="56" t="s">
        <v>78</v>
      </c>
      <c r="B65" s="46">
        <f>IF($D65="","",VLOOKUP($D65,[4]六男準備名單!$A$7:$P$70,15))</f>
        <v>0</v>
      </c>
      <c r="C65" s="46">
        <f>IF($D65="","",VLOOKUP($D65,[4]六男準備名單!$A$7:$P$70,16))</f>
        <v>0</v>
      </c>
      <c r="D65" s="47">
        <v>32</v>
      </c>
      <c r="E65" s="46" t="str">
        <f>UPPER(IF($D65="","",VLOOKUP($D65,[4]六男準備名單!$A$7:$P$70,2)))</f>
        <v>劉允中</v>
      </c>
      <c r="F65" s="46"/>
      <c r="G65" s="46" t="str">
        <f>IF($D65="","",VLOOKUP($D65,[4]六男準備名單!$A$7:$P$70,4))</f>
        <v>市立新甲國小</v>
      </c>
      <c r="H65" s="49"/>
      <c r="I65" s="50" t="str">
        <f>UPPER(IF(OR(H66="a",H66="as"),E65,IF(OR(H66="b",H66="bs"),E66,)))</f>
        <v/>
      </c>
      <c r="J65" s="61"/>
      <c r="K65" s="58"/>
      <c r="L65" s="62"/>
      <c r="M65" s="52"/>
      <c r="N65" s="62"/>
      <c r="O65" s="52"/>
      <c r="P65" s="63"/>
      <c r="Q65" s="53"/>
    </row>
    <row r="66" spans="1:17" s="54" customFormat="1" ht="9.6" customHeight="1" x14ac:dyDescent="0.2">
      <c r="A66" s="56" t="s">
        <v>79</v>
      </c>
      <c r="B66" s="46">
        <f>IF($D66="","",VLOOKUP($D66,[4]六男準備名單!$A$7:$P$70,15))</f>
        <v>0</v>
      </c>
      <c r="C66" s="46">
        <f>IF($D66="","",VLOOKUP($D66,[4]六男準備名單!$A$7:$P$70,16))</f>
        <v>0</v>
      </c>
      <c r="D66" s="47">
        <v>46</v>
      </c>
      <c r="E66" s="46" t="str">
        <f>UPPER(IF($D66="","",VLOOKUP($D66,[4]六男準備名單!$A$7:$P$70,2)))</f>
        <v>謝子桓</v>
      </c>
      <c r="F66" s="46"/>
      <c r="G66" s="46" t="str">
        <f>IF($D66="","",VLOOKUP($D66,[4]六男準備名單!$A$7:$P$70,4))</f>
        <v>縣立瑞光國小</v>
      </c>
      <c r="H66" s="57"/>
      <c r="I66" s="58"/>
      <c r="J66" s="63"/>
      <c r="K66" s="64" t="s">
        <v>19</v>
      </c>
      <c r="L66" s="65"/>
      <c r="M66" s="50" t="str">
        <f>UPPER(IF(OR(L66="a",L66="as"),K64,IF(OR(L66="b",L66="bs"),K68,)))</f>
        <v/>
      </c>
      <c r="N66" s="70"/>
      <c r="O66" s="52"/>
      <c r="P66" s="63"/>
      <c r="Q66" s="53"/>
    </row>
    <row r="67" spans="1:17" s="54" customFormat="1" ht="9.6" customHeight="1" x14ac:dyDescent="0.2">
      <c r="A67" s="56" t="s">
        <v>80</v>
      </c>
      <c r="B67" s="46">
        <f>IF($D67="","",VLOOKUP($D67,[4]六男準備名單!$A$7:$P$70,15))</f>
        <v>0</v>
      </c>
      <c r="C67" s="46">
        <f>IF($D67="","",VLOOKUP($D67,[4]六男準備名單!$A$7:$P$70,16))</f>
        <v>0</v>
      </c>
      <c r="D67" s="47">
        <v>25</v>
      </c>
      <c r="E67" s="46" t="str">
        <f>UPPER(IF($D67="","",VLOOKUP($D67,[4]六男準備名單!$A$7:$P$70,2)))</f>
        <v>蘇正亨</v>
      </c>
      <c r="F67" s="46"/>
      <c r="G67" s="46" t="str">
        <f>IF($D67="","",VLOOKUP($D67,[4]六男準備名單!$A$7:$P$70,4))</f>
        <v>市立三民區民族國小</v>
      </c>
      <c r="H67" s="49"/>
      <c r="I67" s="50" t="str">
        <f>UPPER(IF(OR(H68="a",H68="as"),E67,IF(OR(H68="b",H68="bs"),E68,)))</f>
        <v/>
      </c>
      <c r="J67" s="51"/>
      <c r="K67" s="66"/>
      <c r="L67" s="67"/>
      <c r="M67" s="58"/>
      <c r="N67" s="52"/>
      <c r="O67" s="52"/>
      <c r="P67" s="52"/>
      <c r="Q67" s="53"/>
    </row>
    <row r="68" spans="1:17" s="54" customFormat="1" ht="9.6" customHeight="1" x14ac:dyDescent="0.2">
      <c r="A68" s="56" t="s">
        <v>81</v>
      </c>
      <c r="B68" s="46">
        <f>IF($D68="","",VLOOKUP($D68,[4]六男準備名單!$A$7:$P$70,15))</f>
        <v>0</v>
      </c>
      <c r="C68" s="46">
        <f>IF($D68="","",VLOOKUP($D68,[4]六男準備名單!$A$7:$P$70,16))</f>
        <v>0</v>
      </c>
      <c r="D68" s="47">
        <v>42</v>
      </c>
      <c r="E68" s="46" t="str">
        <f>UPPER(IF($D68="","",VLOOKUP($D68,[4]六男準備名單!$A$7:$P$70,2)))</f>
        <v>溫杰綸</v>
      </c>
      <c r="F68" s="46"/>
      <c r="G68" s="46" t="str">
        <f>IF($D68="","",VLOOKUP($D68,[4]六男準備名單!$A$7:$P$70,4))</f>
        <v>縣立信義國小</v>
      </c>
      <c r="H68" s="57"/>
      <c r="I68" s="58"/>
      <c r="J68" s="59"/>
      <c r="K68" s="50" t="str">
        <f>UPPER(IF(OR(J68="a",J68="as"),I67,IF(OR(J68="b",J68="bs"),I69,)))</f>
        <v/>
      </c>
      <c r="L68" s="69"/>
      <c r="M68" s="52"/>
      <c r="N68" s="52"/>
      <c r="O68" s="52"/>
      <c r="P68" s="52"/>
      <c r="Q68" s="53"/>
    </row>
    <row r="69" spans="1:17" s="54" customFormat="1" ht="9.6" customHeight="1" x14ac:dyDescent="0.2">
      <c r="A69" s="56" t="s">
        <v>82</v>
      </c>
      <c r="B69" s="46">
        <f>IF($D69="","",VLOOKUP($D69,[4]六男準備名單!$A$7:$P$70,15))</f>
        <v>0</v>
      </c>
      <c r="C69" s="46">
        <f>IF($D69="","",VLOOKUP($D69,[4]六男準備名單!$A$7:$P$70,16))</f>
        <v>0</v>
      </c>
      <c r="D69" s="47">
        <v>55</v>
      </c>
      <c r="E69" s="46" t="str">
        <f>UPPER(IF($D69="","",VLOOKUP($D69,[4]六男準備名單!$A$7:$P$70,2)))</f>
        <v>BYE</v>
      </c>
      <c r="F69" s="46"/>
      <c r="G69" s="46">
        <f>IF($D69="","",VLOOKUP($D69,[4]六男準備名單!$A$7:$P$70,4))</f>
        <v>0</v>
      </c>
      <c r="H69" s="49"/>
      <c r="I69" s="50" t="str">
        <f>UPPER(IF(OR(H70="a",H70="as"),E69,IF(OR(H70="b",H70="bs"),E70,)))</f>
        <v/>
      </c>
      <c r="J69" s="70"/>
      <c r="K69" s="58"/>
      <c r="L69" s="63"/>
      <c r="M69" s="52"/>
      <c r="N69" s="52"/>
      <c r="O69" s="52"/>
      <c r="P69" s="52"/>
      <c r="Q69" s="53"/>
    </row>
    <row r="70" spans="1:17" s="54" customFormat="1" ht="9.6" customHeight="1" x14ac:dyDescent="0.2">
      <c r="A70" s="45" t="s">
        <v>83</v>
      </c>
      <c r="B70" s="46">
        <f>IF($D70="","",VLOOKUP($D70,[4]六男準備名單!$A$7:$P$70,15))</f>
        <v>0</v>
      </c>
      <c r="C70" s="46">
        <f>IF($D70="","",VLOOKUP($D70,[4]六男準備名單!$A$7:$P$70,16))</f>
        <v>0</v>
      </c>
      <c r="D70" s="47">
        <v>2</v>
      </c>
      <c r="E70" s="48" t="str">
        <f>UPPER(IF($D70="","",VLOOKUP($D70,[4]六男準備名單!$A$7:$P$70,2)))</f>
        <v>侯傑恩</v>
      </c>
      <c r="F70" s="48"/>
      <c r="G70" s="48" t="str">
        <f>IF($D70="","",VLOOKUP($D70,[4]六男準備名單!$A$7:$P$70,4))</f>
        <v>縣立朴子國小</v>
      </c>
      <c r="H70" s="57"/>
      <c r="I70" s="58"/>
      <c r="J70" s="52"/>
      <c r="K70" s="63"/>
      <c r="L70" s="71"/>
      <c r="M70" s="63"/>
      <c r="N70" s="63"/>
      <c r="O70" s="52"/>
      <c r="P70" s="52"/>
      <c r="Q70" s="53"/>
    </row>
    <row r="71" spans="1:17" s="54" customFormat="1" ht="6" customHeight="1" x14ac:dyDescent="0.2">
      <c r="A71" s="90"/>
      <c r="B71" s="91"/>
      <c r="C71" s="91"/>
      <c r="D71" s="92"/>
      <c r="E71" s="93"/>
      <c r="F71" s="94"/>
      <c r="G71" s="93"/>
      <c r="H71" s="71"/>
      <c r="I71" s="52"/>
      <c r="J71" s="52"/>
      <c r="K71" s="63"/>
      <c r="L71" s="71"/>
      <c r="M71" s="63"/>
      <c r="N71" s="63"/>
      <c r="O71" s="52"/>
      <c r="P71" s="52"/>
      <c r="Q71" s="53"/>
    </row>
    <row r="72" spans="1:17" s="95" customFormat="1" ht="9" customHeight="1" x14ac:dyDescent="0.2">
      <c r="H72" s="96"/>
      <c r="J72" s="96"/>
      <c r="L72" s="97"/>
      <c r="N72" s="96"/>
      <c r="P72" s="97"/>
    </row>
  </sheetData>
  <mergeCells count="1">
    <mergeCell ref="A4:C4"/>
  </mergeCells>
  <phoneticPr fontId="3" type="noConversion"/>
  <conditionalFormatting sqref="F7:F70">
    <cfRule type="expression" dxfId="38" priority="1" stopIfTrue="1">
      <formula>AND($D7&lt;9,$C7&gt;0)</formula>
    </cfRule>
  </conditionalFormatting>
  <conditionalFormatting sqref="G7:G70">
    <cfRule type="expression" dxfId="37" priority="2" stopIfTrue="1">
      <formula>AND($D7&lt;17,$C7&gt;0)</formula>
    </cfRule>
  </conditionalFormatting>
  <conditionalFormatting sqref="K58 K42 K26 K10 K50 K34 K18 K66 M14 M30 M46 M62 M55 M23 M38">
    <cfRule type="expression" dxfId="36" priority="3" stopIfTrue="1">
      <formula>AND($M$1="CU",K10="Umpire")</formula>
    </cfRule>
    <cfRule type="expression" dxfId="35" priority="4" stopIfTrue="1">
      <formula>AND($M$1="CU",K10&lt;&gt;"Umpire",L10&lt;&gt;"")</formula>
    </cfRule>
    <cfRule type="expression" dxfId="34" priority="5" stopIfTrue="1">
      <formula>AND($M$1="CU",K10&lt;&gt;"Umpire")</formula>
    </cfRule>
  </conditionalFormatting>
  <conditionalFormatting sqref="K8 K12 K16 K20 K24 K28 K32 K36 K40 K44 K48 K52 K56 K60 K64 K68 M18 M26 M34 M42 M50 M58 M66 O14 O30 O46 O62 O38 M10">
    <cfRule type="expression" dxfId="33" priority="6" stopIfTrue="1">
      <formula>J8="as"</formula>
    </cfRule>
    <cfRule type="expression" dxfId="32" priority="7" stopIfTrue="1">
      <formula>J8="bs"</formula>
    </cfRule>
  </conditionalFormatting>
  <conditionalFormatting sqref="I7 I9 I11 I13 I15 I17 I19 I21 I23 I25 I27 I29 I31 I33 I35 I37 I39 I41 I43 I45 I47 I49 I51 I53 I55 I57 I59 I61 I63 I65 I67 I69 O22 O54">
    <cfRule type="expression" dxfId="31" priority="8" stopIfTrue="1">
      <formula>H8="as"</formula>
    </cfRule>
    <cfRule type="expression" dxfId="30" priority="9" stopIfTrue="1">
      <formula>H8="bs"</formula>
    </cfRule>
  </conditionalFormatting>
  <conditionalFormatting sqref="B7:B70">
    <cfRule type="cellIs" dxfId="29" priority="10" stopIfTrue="1" operator="equal">
      <formula>"QA"</formula>
    </cfRule>
    <cfRule type="cellIs" dxfId="28" priority="11" stopIfTrue="1" operator="equal">
      <formula>"DA"</formula>
    </cfRule>
  </conditionalFormatting>
  <conditionalFormatting sqref="H8 H10 H12 H14 H16 H18 H20 H22 H24 H26 H28 H30 H32 H34 H36 H38 H40 H42 H44 H46 H48 H50 H52 H54 H56 H58 H60 H62 H64 H66 H68 H70 J68 J64 J60 J56 J52 J48 J44 J40 J36 J32 J28 J24 J20 J16 J12 J8 L10 L18 L26 L34 L42 L50 L58 L66 N62 N46 N30 N14 N23 N55 N38">
    <cfRule type="expression" dxfId="27" priority="12" stopIfTrue="1">
      <formula>$M$1="CU"</formula>
    </cfRule>
  </conditionalFormatting>
  <conditionalFormatting sqref="D7:D70">
    <cfRule type="expression" dxfId="26" priority="13" stopIfTrue="1">
      <formula>$D7&lt;17</formula>
    </cfRule>
  </conditionalFormatting>
  <dataValidations count="1">
    <dataValidation type="list" allowBlank="1" showInputMessage="1" sqref="K10 K18 K26 K34 K42 K50 K58 K66 M14 M30 M46 M62 M55 M23 M38">
      <formula1>$S$7:$S$16</formula1>
    </dataValidation>
  </dataValidations>
  <printOptions horizontalCentered="1"/>
  <pageMargins left="0.35433070866141736" right="0.35433070866141736" top="0.35433070866141736" bottom="0.35433070866141736" header="0" footer="0"/>
  <pageSetup paperSize="9" scale="95"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4]!Jun_Show_CU">
                <anchor moveWithCells="1" sizeWithCells="1">
                  <from>
                    <xdr:col>10</xdr:col>
                    <xdr:colOff>533400</xdr:colOff>
                    <xdr:row>0</xdr:row>
                    <xdr:rowOff>9525</xdr:rowOff>
                  </from>
                  <to>
                    <xdr:col>12</xdr:col>
                    <xdr:colOff>381000</xdr:colOff>
                    <xdr:row>0</xdr:row>
                    <xdr:rowOff>171450</xdr:rowOff>
                  </to>
                </anchor>
              </controlPr>
            </control>
          </mc:Choice>
        </mc:AlternateContent>
        <mc:AlternateContent xmlns:mc="http://schemas.openxmlformats.org/markup-compatibility/2006">
          <mc:Choice Requires="x14">
            <control shapeId="3074" r:id="rId5" name="Button 2">
              <controlPr defaultSize="0" print="0" autoFill="0" autoPict="0" macro="[4]!Jun_Hide_CU">
                <anchor moveWithCells="1" sizeWithCells="1">
                  <from>
                    <xdr:col>10</xdr:col>
                    <xdr:colOff>523875</xdr:colOff>
                    <xdr:row>0</xdr:row>
                    <xdr:rowOff>180975</xdr:rowOff>
                  </from>
                  <to>
                    <xdr:col>12</xdr:col>
                    <xdr:colOff>381000</xdr:colOff>
                    <xdr:row>1</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8">
    <pageSetUpPr fitToPage="1"/>
  </sheetPr>
  <dimension ref="A1:S72"/>
  <sheetViews>
    <sheetView showGridLines="0" showZeros="0" workbookViewId="0">
      <selection activeCell="A4" sqref="A4:C4"/>
    </sheetView>
  </sheetViews>
  <sheetFormatPr defaultRowHeight="12.75" x14ac:dyDescent="0.2"/>
  <cols>
    <col min="1" max="2" width="3.28515625" customWidth="1"/>
    <col min="3" max="3" width="4.7109375" customWidth="1"/>
    <col min="4" max="4" width="4.28515625" customWidth="1"/>
    <col min="5" max="5" width="12.7109375" customWidth="1"/>
    <col min="6" max="6" width="7.7109375" customWidth="1"/>
    <col min="7" max="7" width="5.85546875" customWidth="1"/>
    <col min="8" max="8" width="7.85546875" style="98" customWidth="1"/>
    <col min="9" max="9" width="10.7109375" customWidth="1"/>
    <col min="10" max="10" width="1.7109375" style="98" customWidth="1"/>
    <col min="11" max="11" width="10.7109375" customWidth="1"/>
    <col min="12" max="12" width="1.7109375" style="99" customWidth="1"/>
    <col min="13" max="13" width="10.7109375" customWidth="1"/>
    <col min="14" max="14" width="1.7109375" style="98" customWidth="1"/>
    <col min="15" max="15" width="10.7109375" customWidth="1"/>
    <col min="16" max="16" width="1.7109375" style="99" customWidth="1"/>
    <col min="17" max="17" width="0" hidden="1" customWidth="1"/>
    <col min="18" max="18" width="8.28515625" customWidth="1"/>
    <col min="19" max="19" width="11.42578125" hidden="1" customWidth="1"/>
  </cols>
  <sheetData>
    <row r="1" spans="1:19" s="9" customFormat="1" ht="21.75" customHeight="1" x14ac:dyDescent="0.2">
      <c r="A1" s="1">
        <f>'[5]Week SetUp'!$A$6</f>
        <v>0</v>
      </c>
      <c r="B1" s="2"/>
      <c r="C1" s="3"/>
      <c r="D1" s="3"/>
      <c r="E1" s="3"/>
      <c r="F1" s="3"/>
      <c r="G1" s="3"/>
      <c r="H1" s="4"/>
      <c r="I1" s="5" t="s">
        <v>84</v>
      </c>
      <c r="J1" s="4"/>
      <c r="K1" s="6"/>
      <c r="L1" s="4"/>
      <c r="M1" s="4" t="s">
        <v>1</v>
      </c>
      <c r="N1" s="4"/>
      <c r="O1" s="7"/>
      <c r="P1" s="8"/>
    </row>
    <row r="2" spans="1:19" s="15" customFormat="1" x14ac:dyDescent="0.2">
      <c r="A2" s="10" t="str">
        <f>'[5]Week SetUp'!$A$8</f>
        <v>第十六屆福興盃全國大專暨青少年網球錦標賽</v>
      </c>
      <c r="B2" s="11"/>
      <c r="C2" s="12"/>
      <c r="D2" s="12"/>
      <c r="E2" s="12"/>
      <c r="F2" s="12"/>
      <c r="G2" s="12"/>
      <c r="H2" s="13"/>
      <c r="I2" s="14"/>
      <c r="J2" s="13"/>
      <c r="K2" s="6"/>
      <c r="L2" s="13"/>
      <c r="M2" s="12"/>
      <c r="N2" s="13"/>
      <c r="O2" s="12"/>
      <c r="P2" s="13"/>
    </row>
    <row r="3" spans="1:19" s="23" customFormat="1" ht="9" x14ac:dyDescent="0.2">
      <c r="A3" s="16" t="s">
        <v>85</v>
      </c>
      <c r="B3" s="17"/>
      <c r="C3" s="17"/>
      <c r="D3" s="17"/>
      <c r="E3" s="18"/>
      <c r="F3" s="16" t="s">
        <v>86</v>
      </c>
      <c r="G3" s="17"/>
      <c r="H3" s="19"/>
      <c r="I3" s="16" t="s">
        <v>4</v>
      </c>
      <c r="J3" s="20"/>
      <c r="K3" s="21"/>
      <c r="L3" s="20"/>
      <c r="M3" s="17"/>
      <c r="N3" s="19"/>
      <c r="O3" s="18"/>
      <c r="P3" s="22" t="s">
        <v>5</v>
      </c>
    </row>
    <row r="4" spans="1:19" s="29" customFormat="1" ht="11.25" customHeight="1" thickBot="1" x14ac:dyDescent="0.25">
      <c r="A4" s="151" t="s">
        <v>129</v>
      </c>
      <c r="B4" s="151"/>
      <c r="C4" s="151"/>
      <c r="D4" s="24"/>
      <c r="E4" s="24"/>
      <c r="F4" s="24" t="str">
        <f>'[5]Week SetUp'!$C$10</f>
        <v>中山網球場</v>
      </c>
      <c r="G4" s="24"/>
      <c r="H4" s="25"/>
      <c r="I4" s="26">
        <f>'[5]Week SetUp'!$D$10</f>
        <v>0</v>
      </c>
      <c r="J4" s="25"/>
      <c r="K4" s="100" t="str">
        <f>'[5]Week SetUp'!$A$12</f>
        <v>107/2/23~3/01</v>
      </c>
      <c r="L4" s="25"/>
      <c r="M4" s="24"/>
      <c r="N4" s="25"/>
      <c r="O4" s="24"/>
      <c r="P4" s="28" t="str">
        <f>'[5]Week SetUp'!$E$10</f>
        <v>李朝裕</v>
      </c>
    </row>
    <row r="5" spans="1:19" s="37" customFormat="1" ht="9.75" x14ac:dyDescent="0.2">
      <c r="A5" s="30"/>
      <c r="B5" s="31" t="s">
        <v>6</v>
      </c>
      <c r="C5" s="32" t="s">
        <v>87</v>
      </c>
      <c r="D5" s="32" t="s">
        <v>88</v>
      </c>
      <c r="E5" s="33" t="s">
        <v>89</v>
      </c>
      <c r="F5" s="34"/>
      <c r="G5" s="33" t="s">
        <v>90</v>
      </c>
      <c r="H5" s="35"/>
      <c r="I5" s="32" t="s">
        <v>11</v>
      </c>
      <c r="J5" s="35"/>
      <c r="K5" s="32" t="s">
        <v>12</v>
      </c>
      <c r="L5" s="35"/>
      <c r="M5" s="32" t="s">
        <v>91</v>
      </c>
      <c r="N5" s="35"/>
      <c r="O5" s="32" t="s">
        <v>92</v>
      </c>
      <c r="P5" s="36"/>
    </row>
    <row r="6" spans="1:19" s="37" customFormat="1" ht="3.75" customHeight="1" thickBot="1" x14ac:dyDescent="0.25">
      <c r="A6" s="38"/>
      <c r="B6" s="39"/>
      <c r="C6" s="40"/>
      <c r="D6" s="39"/>
      <c r="E6" s="41"/>
      <c r="F6" s="42"/>
      <c r="G6" s="41"/>
      <c r="H6" s="43"/>
      <c r="I6" s="39"/>
      <c r="J6" s="43"/>
      <c r="K6" s="39"/>
      <c r="L6" s="43"/>
      <c r="M6" s="39"/>
      <c r="N6" s="43"/>
      <c r="O6" s="39"/>
      <c r="P6" s="44"/>
    </row>
    <row r="7" spans="1:19" s="54" customFormat="1" ht="9" customHeight="1" x14ac:dyDescent="0.2">
      <c r="A7" s="45" t="s">
        <v>15</v>
      </c>
      <c r="B7" s="46">
        <f>IF($D7="","",VLOOKUP($D7,[5]男準備名單!$A$7:$P$70,15))</f>
        <v>0</v>
      </c>
      <c r="C7" s="46">
        <f>IF($D7="","",VLOOKUP($D7,[5]男準備名單!$A$7:$P$70,16))</f>
        <v>0</v>
      </c>
      <c r="D7" s="47">
        <v>1</v>
      </c>
      <c r="E7" s="48" t="str">
        <f>UPPER(IF($D7="","",VLOOKUP($D7,[5]男準備名單!$A$7:$P$70,2)))</f>
        <v>曹閔翔</v>
      </c>
      <c r="F7" s="48"/>
      <c r="G7" s="48" t="str">
        <f>IF($D7="","",VLOOKUP($D7,[5]男準備名單!$A$7:$P$70,4))</f>
        <v>縣立花壇國小</v>
      </c>
      <c r="H7" s="49"/>
      <c r="I7" s="50" t="str">
        <f>UPPER(IF(OR(H8="a",H8="as"),E7,IF(OR(H8="b",H8="bs"),E8,)))</f>
        <v/>
      </c>
      <c r="J7" s="51"/>
      <c r="K7" s="52"/>
      <c r="L7" s="52"/>
      <c r="M7" s="52"/>
      <c r="N7" s="52"/>
      <c r="O7" s="52"/>
      <c r="P7" s="52"/>
      <c r="Q7" s="53"/>
      <c r="S7" s="55" t="e">
        <f>#REF!</f>
        <v>#REF!</v>
      </c>
    </row>
    <row r="8" spans="1:19" s="54" customFormat="1" ht="9" customHeight="1" x14ac:dyDescent="0.2">
      <c r="A8" s="56" t="s">
        <v>16</v>
      </c>
      <c r="B8" s="46">
        <f>IF($D8="","",VLOOKUP($D8,[5]男準備名單!$A$7:$P$70,15))</f>
        <v>0</v>
      </c>
      <c r="C8" s="46">
        <f>IF($D8="","",VLOOKUP($D8,[5]男準備名單!$A$7:$P$70,16))</f>
        <v>0</v>
      </c>
      <c r="D8" s="47">
        <v>44</v>
      </c>
      <c r="E8" s="46" t="str">
        <f>UPPER(IF($D8="","",VLOOKUP($D8,[5]男準備名單!$A$7:$P$70,2)))</f>
        <v>BYE</v>
      </c>
      <c r="F8" s="46"/>
      <c r="G8" s="46">
        <f>IF($D8="","",VLOOKUP($D8,[5]男準備名單!$A$7:$P$70,4))</f>
        <v>0</v>
      </c>
      <c r="H8" s="57"/>
      <c r="I8" s="58"/>
      <c r="J8" s="59"/>
      <c r="K8" s="50" t="str">
        <f>UPPER(IF(OR(J8="a",J8="as"),I7,IF(OR(J8="b",J8="bs"),I9,)))</f>
        <v/>
      </c>
      <c r="L8" s="51"/>
      <c r="M8" s="52"/>
      <c r="N8" s="52"/>
      <c r="O8" s="52"/>
      <c r="P8" s="52"/>
      <c r="Q8" s="53"/>
      <c r="S8" s="60" t="e">
        <f>#REF!</f>
        <v>#REF!</v>
      </c>
    </row>
    <row r="9" spans="1:19" s="54" customFormat="1" ht="9" customHeight="1" x14ac:dyDescent="0.2">
      <c r="A9" s="56" t="s">
        <v>17</v>
      </c>
      <c r="B9" s="46">
        <f>IF($D9="","",VLOOKUP($D9,[5]男準備名單!$A$7:$P$70,15))</f>
        <v>0</v>
      </c>
      <c r="C9" s="46">
        <f>IF($D9="","",VLOOKUP($D9,[5]男準備名單!$A$7:$P$70,16))</f>
        <v>0</v>
      </c>
      <c r="D9" s="47">
        <v>44</v>
      </c>
      <c r="E9" s="46" t="str">
        <f>UPPER(IF($D9="","",VLOOKUP($D9,[5]男準備名單!$A$7:$P$70,2)))</f>
        <v>BYE</v>
      </c>
      <c r="F9" s="46"/>
      <c r="G9" s="46">
        <f>IF($D9="","",VLOOKUP($D9,[5]男準備名單!$A$7:$P$70,4))</f>
        <v>0</v>
      </c>
      <c r="H9" s="49"/>
      <c r="I9" s="50" t="str">
        <f>UPPER(IF(OR(H10="a",H10="as"),E9,IF(OR(H10="b",H10="bs"),E10,)))</f>
        <v/>
      </c>
      <c r="J9" s="61"/>
      <c r="K9" s="58"/>
      <c r="L9" s="62"/>
      <c r="M9" s="52"/>
      <c r="N9" s="52"/>
      <c r="O9" s="52"/>
      <c r="P9" s="52"/>
      <c r="Q9" s="53"/>
      <c r="S9" s="60" t="e">
        <f>#REF!</f>
        <v>#REF!</v>
      </c>
    </row>
    <row r="10" spans="1:19" s="54" customFormat="1" ht="9" customHeight="1" x14ac:dyDescent="0.2">
      <c r="A10" s="56" t="s">
        <v>18</v>
      </c>
      <c r="B10" s="46">
        <f>IF($D10="","",VLOOKUP($D10,[5]男準備名單!$A$7:$P$70,15))</f>
        <v>0</v>
      </c>
      <c r="C10" s="46">
        <f>IF($D10="","",VLOOKUP($D10,[5]男準備名單!$A$7:$P$70,16))</f>
        <v>0</v>
      </c>
      <c r="D10" s="47">
        <v>21</v>
      </c>
      <c r="E10" s="46" t="str">
        <f>UPPER(IF($D10="","",VLOOKUP($D10,[5]男準備名單!$A$7:$P$70,2)))</f>
        <v>呂俊彥</v>
      </c>
      <c r="F10" s="46"/>
      <c r="G10" s="46" t="str">
        <f>IF($D10="","",VLOOKUP($D10,[5]男準備名單!$A$7:$P$70,4))</f>
        <v>市立光武國小</v>
      </c>
      <c r="H10" s="57"/>
      <c r="I10" s="58"/>
      <c r="J10" s="63"/>
      <c r="K10" s="64" t="s">
        <v>19</v>
      </c>
      <c r="L10" s="65"/>
      <c r="M10" s="50" t="str">
        <f>UPPER(IF(OR(L10="a",L10="as"),K8,IF(OR(L10="b",L10="bs"),K12,)))</f>
        <v/>
      </c>
      <c r="N10" s="51"/>
      <c r="O10" s="52"/>
      <c r="P10" s="52"/>
      <c r="Q10" s="53"/>
      <c r="S10" s="60" t="e">
        <f>#REF!</f>
        <v>#REF!</v>
      </c>
    </row>
    <row r="11" spans="1:19" s="54" customFormat="1" ht="9.6" customHeight="1" x14ac:dyDescent="0.2">
      <c r="A11" s="56" t="s">
        <v>20</v>
      </c>
      <c r="B11" s="46">
        <f>IF($D11="","",VLOOKUP($D11,[5]男準備名單!$A$7:$P$70,15))</f>
        <v>0</v>
      </c>
      <c r="C11" s="46">
        <f>IF($D11="","",VLOOKUP($D11,[5]男準備名單!$A$7:$P$70,16))</f>
        <v>0</v>
      </c>
      <c r="D11" s="47">
        <v>40</v>
      </c>
      <c r="E11" s="46" t="str">
        <f>UPPER(IF($D11="","",VLOOKUP($D11,[5]男準備名單!$A$7:$P$70,2)))</f>
        <v>曾偉倫</v>
      </c>
      <c r="F11" s="46"/>
      <c r="G11" s="46" t="str">
        <f>IF($D11="","",VLOOKUP($D11,[5]男準備名單!$A$7:$P$70,4))</f>
        <v>縣立僑光國小</v>
      </c>
      <c r="H11" s="49"/>
      <c r="I11" s="50" t="str">
        <f>UPPER(IF(OR(H12="a",H12="as"),E11,IF(OR(H12="b",H12="bs"),E12,)))</f>
        <v/>
      </c>
      <c r="J11" s="51"/>
      <c r="K11" s="66"/>
      <c r="L11" s="67"/>
      <c r="M11" s="58"/>
      <c r="N11" s="68"/>
      <c r="O11" s="52"/>
      <c r="P11" s="52"/>
      <c r="Q11" s="53"/>
      <c r="S11" s="60" t="e">
        <f>#REF!</f>
        <v>#REF!</v>
      </c>
    </row>
    <row r="12" spans="1:19" s="54" customFormat="1" ht="9.6" customHeight="1" x14ac:dyDescent="0.2">
      <c r="A12" s="56" t="s">
        <v>21</v>
      </c>
      <c r="B12" s="46">
        <f>IF($D12="","",VLOOKUP($D12,[5]男準備名單!$A$7:$P$70,15))</f>
        <v>0</v>
      </c>
      <c r="C12" s="46">
        <f>IF($D12="","",VLOOKUP($D12,[5]男準備名單!$A$7:$P$70,16))</f>
        <v>0</v>
      </c>
      <c r="D12" s="47">
        <v>17</v>
      </c>
      <c r="E12" s="46" t="str">
        <f>UPPER(IF($D12="","",VLOOKUP($D12,[5]男準備名單!$A$7:$P$70,2)))</f>
        <v>許棨翔</v>
      </c>
      <c r="F12" s="46"/>
      <c r="G12" s="46" t="str">
        <f>IF($D12="","",VLOOKUP($D12,[5]男準備名單!$A$7:$P$70,4))</f>
        <v>市立三民區民族國小</v>
      </c>
      <c r="H12" s="57"/>
      <c r="I12" s="58"/>
      <c r="J12" s="59"/>
      <c r="K12" s="50" t="str">
        <f>UPPER(IF(OR(J12="a",J12="as"),I11,IF(OR(J12="b",J12="bs"),I13,)))</f>
        <v/>
      </c>
      <c r="L12" s="69"/>
      <c r="M12" s="52"/>
      <c r="N12" s="62"/>
      <c r="O12" s="52"/>
      <c r="P12" s="52"/>
      <c r="Q12" s="53"/>
      <c r="S12" s="60" t="e">
        <f>#REF!</f>
        <v>#REF!</v>
      </c>
    </row>
    <row r="13" spans="1:19" s="54" customFormat="1" ht="9.6" customHeight="1" x14ac:dyDescent="0.2">
      <c r="A13" s="56" t="s">
        <v>22</v>
      </c>
      <c r="B13" s="46">
        <f>IF($D13="","",VLOOKUP($D13,[5]男準備名單!$A$7:$P$70,15))</f>
        <v>0</v>
      </c>
      <c r="C13" s="46">
        <f>IF($D13="","",VLOOKUP($D13,[5]男準備名單!$A$7:$P$70,16))</f>
        <v>0</v>
      </c>
      <c r="D13" s="47">
        <v>44</v>
      </c>
      <c r="E13" s="46" t="str">
        <f>UPPER(IF($D13="","",VLOOKUP($D13,[5]男準備名單!$A$7:$P$70,2)))</f>
        <v>BYE</v>
      </c>
      <c r="F13" s="46"/>
      <c r="G13" s="46">
        <f>IF($D13="","",VLOOKUP($D13,[5]男準備名單!$A$7:$P$70,4))</f>
        <v>0</v>
      </c>
      <c r="H13" s="49"/>
      <c r="I13" s="50" t="str">
        <f>UPPER(IF(OR(H14="a",H14="as"),E13,IF(OR(H14="b",H14="bs"),E14,)))</f>
        <v/>
      </c>
      <c r="J13" s="70"/>
      <c r="K13" s="58"/>
      <c r="L13" s="63"/>
      <c r="M13" s="52"/>
      <c r="N13" s="62"/>
      <c r="O13" s="52"/>
      <c r="P13" s="52"/>
      <c r="Q13" s="53"/>
      <c r="S13" s="60" t="e">
        <f>#REF!</f>
        <v>#REF!</v>
      </c>
    </row>
    <row r="14" spans="1:19" s="54" customFormat="1" ht="9.6" customHeight="1" x14ac:dyDescent="0.2">
      <c r="A14" s="45" t="s">
        <v>23</v>
      </c>
      <c r="B14" s="46">
        <f>IF($D14="","",VLOOKUP($D14,[5]男準備名單!$A$7:$P$70,15))</f>
        <v>0</v>
      </c>
      <c r="C14" s="46">
        <f>IF($D14="","",VLOOKUP($D14,[5]男準備名單!$A$7:$P$70,16))</f>
        <v>0</v>
      </c>
      <c r="D14" s="47">
        <v>14</v>
      </c>
      <c r="E14" s="48" t="str">
        <f>UPPER(IF($D14="","",VLOOKUP($D14,[5]男準備名單!$A$7:$P$70,2)))</f>
        <v>貝當·吾茂</v>
      </c>
      <c r="F14" s="48"/>
      <c r="G14" s="48" t="str">
        <f>IF($D14="","",VLOOKUP($D14,[5]男準備名單!$A$7:$P$70,4))</f>
        <v>市立加昌國小</v>
      </c>
      <c r="H14" s="57"/>
      <c r="I14" s="58"/>
      <c r="J14" s="52"/>
      <c r="K14" s="63"/>
      <c r="L14" s="71"/>
      <c r="M14" s="64" t="s">
        <v>19</v>
      </c>
      <c r="N14" s="65"/>
      <c r="O14" s="50" t="str">
        <f>UPPER(IF(OR(N14="a",N14="as"),M10,IF(OR(N14="b",N14="bs"),M18,)))</f>
        <v/>
      </c>
      <c r="P14" s="51"/>
      <c r="Q14" s="53"/>
      <c r="S14" s="60" t="e">
        <f>#REF!</f>
        <v>#REF!</v>
      </c>
    </row>
    <row r="15" spans="1:19" s="54" customFormat="1" ht="9.6" customHeight="1" x14ac:dyDescent="0.2">
      <c r="A15" s="45" t="s">
        <v>24</v>
      </c>
      <c r="B15" s="46">
        <f>IF($D15="","",VLOOKUP($D15,[5]男準備名單!$A$7:$P$70,15))</f>
        <v>0</v>
      </c>
      <c r="C15" s="46">
        <f>IF($D15="","",VLOOKUP($D15,[5]男準備名單!$A$7:$P$70,16))</f>
        <v>0</v>
      </c>
      <c r="D15" s="47">
        <v>12</v>
      </c>
      <c r="E15" s="48" t="str">
        <f>UPPER(IF($D15="","",VLOOKUP($D15,[5]男準備名單!$A$7:$P$70,2)))</f>
        <v>曾宇傑</v>
      </c>
      <c r="F15" s="48"/>
      <c r="G15" s="48" t="str">
        <f>IF($D15="","",VLOOKUP($D15,[5]男準備名單!$A$7:$P$70,4))</f>
        <v>縣立信義國小</v>
      </c>
      <c r="H15" s="49"/>
      <c r="I15" s="50" t="str">
        <f>UPPER(IF(OR(H16="a",H16="as"),E15,IF(OR(H16="b",H16="bs"),E16,)))</f>
        <v/>
      </c>
      <c r="J15" s="51"/>
      <c r="K15" s="52"/>
      <c r="L15" s="52"/>
      <c r="M15" s="52"/>
      <c r="N15" s="62"/>
      <c r="O15" s="58"/>
      <c r="P15" s="68"/>
      <c r="Q15" s="53"/>
      <c r="S15" s="60" t="e">
        <f>#REF!</f>
        <v>#REF!</v>
      </c>
    </row>
    <row r="16" spans="1:19" s="54" customFormat="1" ht="9.6" customHeight="1" thickBot="1" x14ac:dyDescent="0.25">
      <c r="A16" s="56" t="s">
        <v>25</v>
      </c>
      <c r="B16" s="46">
        <f>IF($D16="","",VLOOKUP($D16,[5]男準備名單!$A$7:$P$70,15))</f>
        <v>0</v>
      </c>
      <c r="C16" s="46">
        <f>IF($D16="","",VLOOKUP($D16,[5]男準備名單!$A$7:$P$70,16))</f>
        <v>0</v>
      </c>
      <c r="D16" s="47">
        <v>44</v>
      </c>
      <c r="E16" s="46" t="str">
        <f>UPPER(IF($D16="","",VLOOKUP($D16,[5]男準備名單!$A$7:$P$70,2)))</f>
        <v>BYE</v>
      </c>
      <c r="F16" s="46"/>
      <c r="G16" s="46">
        <f>IF($D16="","",VLOOKUP($D16,[5]男準備名單!$A$7:$P$70,4))</f>
        <v>0</v>
      </c>
      <c r="H16" s="57"/>
      <c r="I16" s="58"/>
      <c r="J16" s="59"/>
      <c r="K16" s="50" t="str">
        <f>UPPER(IF(OR(J16="a",J16="as"),I15,IF(OR(J16="b",J16="bs"),I17,)))</f>
        <v/>
      </c>
      <c r="L16" s="51"/>
      <c r="M16" s="52"/>
      <c r="N16" s="62"/>
      <c r="O16" s="52"/>
      <c r="P16" s="62"/>
      <c r="Q16" s="53"/>
      <c r="S16" s="72" t="e">
        <f>#REF!</f>
        <v>#REF!</v>
      </c>
    </row>
    <row r="17" spans="1:17" s="54" customFormat="1" ht="9.6" customHeight="1" x14ac:dyDescent="0.2">
      <c r="A17" s="56" t="s">
        <v>26</v>
      </c>
      <c r="B17" s="46">
        <f>IF($D17="","",VLOOKUP($D17,[5]男準備名單!$A$7:$P$70,15))</f>
        <v>0</v>
      </c>
      <c r="C17" s="46">
        <f>IF($D17="","",VLOOKUP($D17,[5]男準備名單!$A$7:$P$70,16))</f>
        <v>0</v>
      </c>
      <c r="D17" s="47">
        <v>29</v>
      </c>
      <c r="E17" s="46" t="str">
        <f>UPPER(IF($D17="","",VLOOKUP($D17,[5]男準備名單!$A$7:$P$70,2)))</f>
        <v>梁振宇</v>
      </c>
      <c r="F17" s="46"/>
      <c r="G17" s="46" t="str">
        <f>IF($D17="","",VLOOKUP($D17,[5]男準備名單!$A$7:$P$70,4))</f>
        <v>市立福山國小</v>
      </c>
      <c r="H17" s="49"/>
      <c r="I17" s="50" t="str">
        <f>UPPER(IF(OR(H18="a",H18="as"),E17,IF(OR(H18="b",H18="bs"),E18,)))</f>
        <v/>
      </c>
      <c r="J17" s="61"/>
      <c r="K17" s="58"/>
      <c r="L17" s="62"/>
      <c r="M17" s="52"/>
      <c r="N17" s="62"/>
      <c r="O17" s="52"/>
      <c r="P17" s="62"/>
      <c r="Q17" s="53"/>
    </row>
    <row r="18" spans="1:17" s="54" customFormat="1" ht="9.6" customHeight="1" x14ac:dyDescent="0.2">
      <c r="A18" s="56" t="s">
        <v>27</v>
      </c>
      <c r="B18" s="46">
        <f>IF($D18="","",VLOOKUP($D18,[5]男準備名單!$A$7:$P$70,15))</f>
        <v>0</v>
      </c>
      <c r="C18" s="46">
        <f>IF($D18="","",VLOOKUP($D18,[5]男準備名單!$A$7:$P$70,16))</f>
        <v>0</v>
      </c>
      <c r="D18" s="47">
        <v>39</v>
      </c>
      <c r="E18" s="46" t="str">
        <f>UPPER(IF($D18="","",VLOOKUP($D18,[5]男準備名單!$A$7:$P$70,2)))</f>
        <v>吳紹瑋</v>
      </c>
      <c r="F18" s="46"/>
      <c r="G18" s="46" t="str">
        <f>IF($D18="","",VLOOKUP($D18,[5]男準備名單!$A$7:$P$70,4))</f>
        <v>縣立僑光國小</v>
      </c>
      <c r="H18" s="57"/>
      <c r="I18" s="58"/>
      <c r="J18" s="63"/>
      <c r="K18" s="64" t="s">
        <v>19</v>
      </c>
      <c r="L18" s="65"/>
      <c r="M18" s="50" t="str">
        <f>UPPER(IF(OR(L18="a",L18="as"),K16,IF(OR(L18="b",L18="bs"),K20,)))</f>
        <v/>
      </c>
      <c r="N18" s="70"/>
      <c r="O18" s="52"/>
      <c r="P18" s="62"/>
      <c r="Q18" s="53"/>
    </row>
    <row r="19" spans="1:17" s="54" customFormat="1" ht="9.6" customHeight="1" x14ac:dyDescent="0.2">
      <c r="A19" s="56" t="s">
        <v>28</v>
      </c>
      <c r="B19" s="46">
        <f>IF($D19="","",VLOOKUP($D19,[5]男準備名單!$A$7:$P$70,15))</f>
        <v>0</v>
      </c>
      <c r="C19" s="46">
        <f>IF($D19="","",VLOOKUP($D19,[5]男準備名單!$A$7:$P$70,16))</f>
        <v>0</v>
      </c>
      <c r="D19" s="47">
        <v>43</v>
      </c>
      <c r="E19" s="46" t="str">
        <f>UPPER(IF($D19="","",VLOOKUP($D19,[5]男準備名單!$A$7:$P$70,2)))</f>
        <v>吳柏勻</v>
      </c>
      <c r="F19" s="46"/>
      <c r="G19" s="46" t="str">
        <f>IF($D19="","",VLOOKUP($D19,[5]男準備名單!$A$7:$P$70,4))</f>
        <v>市立億載國小</v>
      </c>
      <c r="H19" s="49"/>
      <c r="I19" s="50" t="str">
        <f>UPPER(IF(OR(H20="a",H20="as"),E19,IF(OR(H20="b",H20="bs"),E20,)))</f>
        <v/>
      </c>
      <c r="J19" s="51"/>
      <c r="K19" s="66"/>
      <c r="L19" s="67"/>
      <c r="M19" s="58"/>
      <c r="N19" s="52"/>
      <c r="O19" s="52"/>
      <c r="P19" s="62"/>
      <c r="Q19" s="53"/>
    </row>
    <row r="20" spans="1:17" s="54" customFormat="1" ht="9.6" customHeight="1" x14ac:dyDescent="0.2">
      <c r="A20" s="56" t="s">
        <v>29</v>
      </c>
      <c r="B20" s="46">
        <f>IF($D20="","",VLOOKUP($D20,[5]男準備名單!$A$7:$P$70,15))</f>
        <v>0</v>
      </c>
      <c r="C20" s="46">
        <f>IF($D20="","",VLOOKUP($D20,[5]男準備名單!$A$7:$P$70,16))</f>
        <v>0</v>
      </c>
      <c r="D20" s="47">
        <v>20</v>
      </c>
      <c r="E20" s="46" t="str">
        <f>UPPER(IF($D20="","",VLOOKUP($D20,[5]男準備名單!$A$7:$P$70,2)))</f>
        <v>張庭瑋</v>
      </c>
      <c r="F20" s="46"/>
      <c r="G20" s="46" t="str">
        <f>IF($D20="","",VLOOKUP($D20,[5]男準備名單!$A$7:$P$70,4))</f>
        <v>市立光武國小</v>
      </c>
      <c r="H20" s="57"/>
      <c r="I20" s="58"/>
      <c r="J20" s="59"/>
      <c r="K20" s="50" t="str">
        <f>UPPER(IF(OR(J20="a",J20="as"),I19,IF(OR(J20="b",J20="bs"),I21,)))</f>
        <v/>
      </c>
      <c r="L20" s="69"/>
      <c r="M20" s="52"/>
      <c r="N20" s="52"/>
      <c r="O20" s="52"/>
      <c r="P20" s="62"/>
      <c r="Q20" s="53"/>
    </row>
    <row r="21" spans="1:17" s="54" customFormat="1" ht="9.6" customHeight="1" x14ac:dyDescent="0.2">
      <c r="A21" s="56" t="s">
        <v>30</v>
      </c>
      <c r="B21" s="46">
        <f>IF($D21="","",VLOOKUP($D21,[5]男準備名單!$A$7:$P$70,15))</f>
        <v>0</v>
      </c>
      <c r="C21" s="46">
        <f>IF($D21="","",VLOOKUP($D21,[5]男準備名單!$A$7:$P$70,16))</f>
        <v>0</v>
      </c>
      <c r="D21" s="47">
        <v>44</v>
      </c>
      <c r="E21" s="46" t="str">
        <f>UPPER(IF($D21="","",VLOOKUP($D21,[5]男準備名單!$A$7:$P$70,2)))</f>
        <v>BYE</v>
      </c>
      <c r="F21" s="46"/>
      <c r="G21" s="46">
        <f>IF($D21="","",VLOOKUP($D21,[5]男準備名單!$A$7:$P$70,4))</f>
        <v>0</v>
      </c>
      <c r="H21" s="49"/>
      <c r="I21" s="50" t="str">
        <f>UPPER(IF(OR(H22="a",H22="as"),E21,IF(OR(H22="b",H22="bs"),E22,)))</f>
        <v/>
      </c>
      <c r="J21" s="70"/>
      <c r="K21" s="58"/>
      <c r="L21" s="63"/>
      <c r="M21" s="52"/>
      <c r="N21" s="52"/>
      <c r="O21" s="52"/>
      <c r="P21" s="62"/>
      <c r="Q21" s="53"/>
    </row>
    <row r="22" spans="1:17" s="54" customFormat="1" ht="9.6" customHeight="1" x14ac:dyDescent="0.2">
      <c r="A22" s="45" t="s">
        <v>31</v>
      </c>
      <c r="B22" s="46">
        <f>IF($D22="","",VLOOKUP($D22,[5]男準備名單!$A$7:$P$70,15))</f>
        <v>0</v>
      </c>
      <c r="C22" s="46">
        <f>IF($D22="","",VLOOKUP($D22,[5]男準備名單!$A$7:$P$70,16))</f>
        <v>0</v>
      </c>
      <c r="D22" s="47">
        <v>8</v>
      </c>
      <c r="E22" s="48" t="str">
        <f>UPPER(IF($D22="","",VLOOKUP($D22,[5]男準備名單!$A$7:$P$70,2)))</f>
        <v>張原溥</v>
      </c>
      <c r="F22" s="48"/>
      <c r="G22" s="48" t="str">
        <f>IF($D22="","",VLOOKUP($D22,[5]男準備名單!$A$7:$P$70,4))</f>
        <v>縣立潮昇國小</v>
      </c>
      <c r="H22" s="57"/>
      <c r="I22" s="58"/>
      <c r="J22" s="52"/>
      <c r="K22" s="63"/>
      <c r="L22" s="71"/>
      <c r="M22" s="73" t="s">
        <v>32</v>
      </c>
      <c r="N22" s="74"/>
      <c r="O22" s="50" t="str">
        <f>UPPER(IF(OR(N23="a",N23="as"),O8,IF(OR(N23="b",N23="bs"),O30,)))</f>
        <v/>
      </c>
      <c r="P22" s="75"/>
      <c r="Q22" s="53"/>
    </row>
    <row r="23" spans="1:17" s="54" customFormat="1" ht="9.6" customHeight="1" x14ac:dyDescent="0.2">
      <c r="A23" s="45" t="s">
        <v>33</v>
      </c>
      <c r="B23" s="46">
        <f>IF($D23="","",VLOOKUP($D23,[5]男準備名單!$A$7:$P$70,15))</f>
        <v>0</v>
      </c>
      <c r="C23" s="46">
        <f>IF($D23="","",VLOOKUP($D23,[5]男準備名單!$A$7:$P$70,16))</f>
        <v>0</v>
      </c>
      <c r="D23" s="47">
        <v>3</v>
      </c>
      <c r="E23" s="48" t="str">
        <f>UPPER(IF($D23="","",VLOOKUP($D23,[5]男準備名單!$A$7:$P$70,2)))</f>
        <v>余冠憲</v>
      </c>
      <c r="F23" s="48"/>
      <c r="G23" s="48" t="str">
        <f>IF($D23="","",VLOOKUP($D23,[5]男準備名單!$A$7:$P$70,4))</f>
        <v>市立陽明國小</v>
      </c>
      <c r="H23" s="49"/>
      <c r="I23" s="50" t="str">
        <f>UPPER(IF(OR(H24="a",H24="as"),E23,IF(OR(H24="b",H24="bs"),E24,)))</f>
        <v/>
      </c>
      <c r="J23" s="51"/>
      <c r="K23" s="52"/>
      <c r="L23" s="52"/>
      <c r="M23" s="64" t="s">
        <v>19</v>
      </c>
      <c r="N23" s="76"/>
      <c r="O23" s="77"/>
      <c r="P23" s="78"/>
      <c r="Q23" s="53"/>
    </row>
    <row r="24" spans="1:17" s="54" customFormat="1" ht="9.6" customHeight="1" x14ac:dyDescent="0.2">
      <c r="A24" s="56" t="s">
        <v>34</v>
      </c>
      <c r="B24" s="46">
        <f>IF($D24="","",VLOOKUP($D24,[5]男準備名單!$A$7:$P$70,15))</f>
        <v>0</v>
      </c>
      <c r="C24" s="46">
        <f>IF($D24="","",VLOOKUP($D24,[5]男準備名單!$A$7:$P$70,16))</f>
        <v>0</v>
      </c>
      <c r="D24" s="47">
        <v>44</v>
      </c>
      <c r="E24" s="46" t="str">
        <f>UPPER(IF($D24="","",VLOOKUP($D24,[5]男準備名單!$A$7:$P$70,2)))</f>
        <v>BYE</v>
      </c>
      <c r="F24" s="46"/>
      <c r="G24" s="46">
        <f>IF($D24="","",VLOOKUP($D24,[5]男準備名單!$A$7:$P$70,4))</f>
        <v>0</v>
      </c>
      <c r="H24" s="57"/>
      <c r="I24" s="58"/>
      <c r="J24" s="59"/>
      <c r="K24" s="50" t="str">
        <f>UPPER(IF(OR(J24="a",J24="as"),I23,IF(OR(J24="b",J24="bs"),I25,)))</f>
        <v/>
      </c>
      <c r="L24" s="51"/>
      <c r="M24" s="52"/>
      <c r="N24" s="52"/>
      <c r="O24" s="52"/>
      <c r="P24" s="62"/>
      <c r="Q24" s="53"/>
    </row>
    <row r="25" spans="1:17" s="54" customFormat="1" ht="9.6" customHeight="1" x14ac:dyDescent="0.2">
      <c r="A25" s="56" t="s">
        <v>35</v>
      </c>
      <c r="B25" s="46">
        <f>IF($D25="","",VLOOKUP($D25,[5]男準備名單!$A$7:$P$70,15))</f>
        <v>0</v>
      </c>
      <c r="C25" s="46">
        <f>IF($D25="","",VLOOKUP($D25,[5]男準備名單!$A$7:$P$70,16))</f>
        <v>0</v>
      </c>
      <c r="D25" s="47">
        <v>44</v>
      </c>
      <c r="E25" s="46" t="str">
        <f>UPPER(IF($D25="","",VLOOKUP($D25,[5]男準備名單!$A$7:$P$70,2)))</f>
        <v>BYE</v>
      </c>
      <c r="F25" s="46"/>
      <c r="G25" s="46">
        <f>IF($D25="","",VLOOKUP($D25,[5]男準備名單!$A$7:$P$70,4))</f>
        <v>0</v>
      </c>
      <c r="H25" s="49"/>
      <c r="I25" s="50" t="str">
        <f>UPPER(IF(OR(H26="a",H26="as"),E25,IF(OR(H26="b",H26="bs"),E26,)))</f>
        <v/>
      </c>
      <c r="J25" s="61"/>
      <c r="K25" s="58"/>
      <c r="L25" s="62"/>
      <c r="M25" s="52"/>
      <c r="N25" s="52"/>
      <c r="O25" s="52"/>
      <c r="P25" s="62"/>
      <c r="Q25" s="53"/>
    </row>
    <row r="26" spans="1:17" s="54" customFormat="1" ht="9.6" customHeight="1" x14ac:dyDescent="0.2">
      <c r="A26" s="56" t="s">
        <v>36</v>
      </c>
      <c r="B26" s="46">
        <f>IF($D26="","",VLOOKUP($D26,[5]男準備名單!$A$7:$P$70,15))</f>
        <v>0</v>
      </c>
      <c r="C26" s="46">
        <f>IF($D26="","",VLOOKUP($D26,[5]男準備名單!$A$7:$P$70,16))</f>
        <v>0</v>
      </c>
      <c r="D26" s="47">
        <v>42</v>
      </c>
      <c r="E26" s="46" t="str">
        <f>UPPER(IF($D26="","",VLOOKUP($D26,[5]男準備名單!$A$7:$P$70,2)))</f>
        <v>徐宇洋</v>
      </c>
      <c r="F26" s="46"/>
      <c r="G26" s="46" t="str">
        <f>IF($D26="","",VLOOKUP($D26,[5]男準備名單!$A$7:$P$70,4))</f>
        <v>縣立潮昇國小</v>
      </c>
      <c r="H26" s="57"/>
      <c r="I26" s="58"/>
      <c r="J26" s="63"/>
      <c r="K26" s="64" t="s">
        <v>19</v>
      </c>
      <c r="L26" s="65"/>
      <c r="M26" s="50" t="str">
        <f>UPPER(IF(OR(L26="a",L26="as"),K24,IF(OR(L26="b",L26="bs"),K28,)))</f>
        <v/>
      </c>
      <c r="N26" s="51"/>
      <c r="O26" s="52"/>
      <c r="P26" s="62"/>
      <c r="Q26" s="53"/>
    </row>
    <row r="27" spans="1:17" s="54" customFormat="1" ht="9.6" customHeight="1" x14ac:dyDescent="0.2">
      <c r="A27" s="56" t="s">
        <v>37</v>
      </c>
      <c r="B27" s="46">
        <f>IF($D27="","",VLOOKUP($D27,[5]男準備名單!$A$7:$P$70,15))</f>
        <v>0</v>
      </c>
      <c r="C27" s="46">
        <f>IF($D27="","",VLOOKUP($D27,[5]男準備名單!$A$7:$P$70,16))</f>
        <v>0</v>
      </c>
      <c r="D27" s="47">
        <v>28</v>
      </c>
      <c r="E27" s="46" t="str">
        <f>UPPER(IF($D27="","",VLOOKUP($D27,[5]男準備名單!$A$7:$P$70,2)))</f>
        <v>劉育綸</v>
      </c>
      <c r="F27" s="46"/>
      <c r="G27" s="46" t="str">
        <f>IF($D27="","",VLOOKUP($D27,[5]男準備名單!$A$7:$P$70,4))</f>
        <v>市立福山國小</v>
      </c>
      <c r="H27" s="49"/>
      <c r="I27" s="50" t="str">
        <f>UPPER(IF(OR(H28="a",H28="as"),E27,IF(OR(H28="b",H28="bs"),E28,)))</f>
        <v/>
      </c>
      <c r="J27" s="51"/>
      <c r="K27" s="66"/>
      <c r="L27" s="67"/>
      <c r="M27" s="58"/>
      <c r="N27" s="68"/>
      <c r="O27" s="52"/>
      <c r="P27" s="62"/>
      <c r="Q27" s="53"/>
    </row>
    <row r="28" spans="1:17" s="54" customFormat="1" ht="9.6" customHeight="1" x14ac:dyDescent="0.2">
      <c r="A28" s="56" t="s">
        <v>38</v>
      </c>
      <c r="B28" s="46">
        <f>IF($D28="","",VLOOKUP($D28,[5]男準備名單!$A$7:$P$70,15))</f>
        <v>0</v>
      </c>
      <c r="C28" s="46">
        <f>IF($D28="","",VLOOKUP($D28,[5]男準備名單!$A$7:$P$70,16))</f>
        <v>0</v>
      </c>
      <c r="D28" s="47">
        <v>32</v>
      </c>
      <c r="E28" s="46" t="str">
        <f>UPPER(IF($D28="","",VLOOKUP($D28,[5]男準備名單!$A$7:$P$70,2)))</f>
        <v>卓宣仰</v>
      </c>
      <c r="F28" s="46"/>
      <c r="G28" s="46" t="str">
        <f>IF($D28="","",VLOOKUP($D28,[5]男準備名單!$A$7:$P$70,4))</f>
        <v>市立福山國小</v>
      </c>
      <c r="H28" s="57"/>
      <c r="I28" s="58"/>
      <c r="J28" s="59"/>
      <c r="K28" s="50" t="str">
        <f>UPPER(IF(OR(J28="a",J28="as"),I27,IF(OR(J28="b",J28="bs"),I29,)))</f>
        <v/>
      </c>
      <c r="L28" s="69"/>
      <c r="M28" s="52"/>
      <c r="N28" s="62"/>
      <c r="O28" s="52"/>
      <c r="P28" s="62"/>
      <c r="Q28" s="53"/>
    </row>
    <row r="29" spans="1:17" s="54" customFormat="1" ht="9.6" customHeight="1" x14ac:dyDescent="0.2">
      <c r="A29" s="56" t="s">
        <v>39</v>
      </c>
      <c r="B29" s="46">
        <f>IF($D29="","",VLOOKUP($D29,[5]男準備名單!$A$7:$P$70,15))</f>
        <v>0</v>
      </c>
      <c r="C29" s="46">
        <f>IF($D29="","",VLOOKUP($D29,[5]男準備名單!$A$7:$P$70,16))</f>
        <v>0</v>
      </c>
      <c r="D29" s="47">
        <v>41</v>
      </c>
      <c r="E29" s="46" t="str">
        <f>UPPER(IF($D29="","",VLOOKUP($D29,[5]男準備名單!$A$7:$P$70,2)))</f>
        <v>陳韋霖</v>
      </c>
      <c r="F29" s="46"/>
      <c r="G29" s="46" t="str">
        <f>IF($D29="","",VLOOKUP($D29,[5]男準備名單!$A$7:$P$70,4))</f>
        <v>縣立潮昇國小</v>
      </c>
      <c r="H29" s="49"/>
      <c r="I29" s="50" t="str">
        <f>UPPER(IF(OR(H30="a",H30="as"),E29,IF(OR(H30="b",H30="bs"),E30,)))</f>
        <v/>
      </c>
      <c r="J29" s="70"/>
      <c r="K29" s="58"/>
      <c r="L29" s="63"/>
      <c r="M29" s="52"/>
      <c r="N29" s="62"/>
      <c r="O29" s="52"/>
      <c r="P29" s="62"/>
      <c r="Q29" s="53"/>
    </row>
    <row r="30" spans="1:17" s="54" customFormat="1" ht="9.6" customHeight="1" x14ac:dyDescent="0.2">
      <c r="A30" s="45" t="s">
        <v>40</v>
      </c>
      <c r="B30" s="46">
        <f>IF($D30="","",VLOOKUP($D30,[5]男準備名單!$A$7:$P$70,15))</f>
        <v>0</v>
      </c>
      <c r="C30" s="46">
        <f>IF($D30="","",VLOOKUP($D30,[5]男準備名單!$A$7:$P$70,16))</f>
        <v>0</v>
      </c>
      <c r="D30" s="47">
        <v>38</v>
      </c>
      <c r="E30" s="48" t="str">
        <f>UPPER(IF($D30="","",VLOOKUP($D30,[5]男準備名單!$A$7:$P$70,2)))</f>
        <v>洪承楷</v>
      </c>
      <c r="F30" s="48"/>
      <c r="G30" s="48" t="str">
        <f>IF($D30="","",VLOOKUP($D30,[5]男準備名單!$A$7:$P$70,4))</f>
        <v>縣立僑光國小</v>
      </c>
      <c r="H30" s="57"/>
      <c r="I30" s="58"/>
      <c r="J30" s="52"/>
      <c r="K30" s="63"/>
      <c r="L30" s="71"/>
      <c r="M30" s="64" t="s">
        <v>19</v>
      </c>
      <c r="N30" s="65"/>
      <c r="O30" s="50" t="str">
        <f>UPPER(IF(OR(N30="a",N30="as"),M26,IF(OR(N30="b",N30="bs"),M34,)))</f>
        <v/>
      </c>
      <c r="P30" s="70"/>
      <c r="Q30" s="53"/>
    </row>
    <row r="31" spans="1:17" s="54" customFormat="1" ht="9.6" customHeight="1" x14ac:dyDescent="0.2">
      <c r="A31" s="45" t="s">
        <v>41</v>
      </c>
      <c r="B31" s="46">
        <f>IF($D31="","",VLOOKUP($D31,[5]男準備名單!$A$7:$P$70,15))</f>
        <v>0</v>
      </c>
      <c r="C31" s="46">
        <f>IF($D31="","",VLOOKUP($D31,[5]男準備名單!$A$7:$P$70,16))</f>
        <v>0</v>
      </c>
      <c r="D31" s="47">
        <v>10</v>
      </c>
      <c r="E31" s="48" t="str">
        <f>UPPER(IF($D31="","",VLOOKUP($D31,[5]男準備名單!$A$7:$P$70,2)))</f>
        <v>莊檳豪</v>
      </c>
      <c r="F31" s="48"/>
      <c r="G31" s="48" t="str">
        <f>IF($D31="","",VLOOKUP($D31,[5]男準備名單!$A$7:$P$70,4))</f>
        <v>市立橫山國小</v>
      </c>
      <c r="H31" s="49"/>
      <c r="I31" s="50" t="str">
        <f>UPPER(IF(OR(H32="a",H32="as"),E31,IF(OR(H32="b",H32="bs"),E32,)))</f>
        <v/>
      </c>
      <c r="J31" s="51"/>
      <c r="K31" s="52"/>
      <c r="L31" s="52"/>
      <c r="M31" s="52"/>
      <c r="N31" s="62"/>
      <c r="O31" s="58"/>
      <c r="P31" s="63"/>
      <c r="Q31" s="53"/>
    </row>
    <row r="32" spans="1:17" s="54" customFormat="1" ht="9.6" customHeight="1" x14ac:dyDescent="0.2">
      <c r="A32" s="56" t="s">
        <v>42</v>
      </c>
      <c r="B32" s="46">
        <f>IF($D32="","",VLOOKUP($D32,[5]男準備名單!$A$7:$P$70,15))</f>
        <v>0</v>
      </c>
      <c r="C32" s="46">
        <f>IF($D32="","",VLOOKUP($D32,[5]男準備名單!$A$7:$P$70,16))</f>
        <v>0</v>
      </c>
      <c r="D32" s="47">
        <v>44</v>
      </c>
      <c r="E32" s="46" t="str">
        <f>UPPER(IF($D32="","",VLOOKUP($D32,[5]男準備名單!$A$7:$P$70,2)))</f>
        <v>BYE</v>
      </c>
      <c r="F32" s="46"/>
      <c r="G32" s="46">
        <f>IF($D32="","",VLOOKUP($D32,[5]男準備名單!$A$7:$P$70,4))</f>
        <v>0</v>
      </c>
      <c r="H32" s="57"/>
      <c r="I32" s="58"/>
      <c r="J32" s="59"/>
      <c r="K32" s="50" t="str">
        <f>UPPER(IF(OR(J32="a",J32="as"),I31,IF(OR(J32="b",J32="bs"),I33,)))</f>
        <v/>
      </c>
      <c r="L32" s="51"/>
      <c r="M32" s="52"/>
      <c r="N32" s="62"/>
      <c r="O32" s="52"/>
      <c r="P32" s="63"/>
      <c r="Q32" s="53"/>
    </row>
    <row r="33" spans="1:17" s="54" customFormat="1" ht="9.6" customHeight="1" x14ac:dyDescent="0.2">
      <c r="A33" s="56" t="s">
        <v>43</v>
      </c>
      <c r="B33" s="46">
        <f>IF($D33="","",VLOOKUP($D33,[5]男準備名單!$A$7:$P$70,15))</f>
        <v>0</v>
      </c>
      <c r="C33" s="46">
        <f>IF($D33="","",VLOOKUP($D33,[5]男準備名單!$A$7:$P$70,16))</f>
        <v>0</v>
      </c>
      <c r="D33" s="47">
        <v>16</v>
      </c>
      <c r="E33" s="46" t="str">
        <f>UPPER(IF($D33="","",VLOOKUP($D33,[5]男準備名單!$A$7:$P$70,2)))</f>
        <v>王子宸</v>
      </c>
      <c r="F33" s="46"/>
      <c r="G33" s="46" t="str">
        <f>IF($D33="","",VLOOKUP($D33,[5]男準備名單!$A$7:$P$70,4))</f>
        <v>市立三民區民族國小</v>
      </c>
      <c r="H33" s="49"/>
      <c r="I33" s="50" t="str">
        <f>UPPER(IF(OR(H34="a",H34="as"),E33,IF(OR(H34="b",H34="bs"),E34,)))</f>
        <v/>
      </c>
      <c r="J33" s="61"/>
      <c r="K33" s="58"/>
      <c r="L33" s="62"/>
      <c r="M33" s="52"/>
      <c r="N33" s="62"/>
      <c r="O33" s="52"/>
      <c r="P33" s="63"/>
      <c r="Q33" s="53"/>
    </row>
    <row r="34" spans="1:17" s="54" customFormat="1" ht="9.6" customHeight="1" x14ac:dyDescent="0.2">
      <c r="A34" s="56" t="s">
        <v>44</v>
      </c>
      <c r="B34" s="46">
        <f>IF($D34="","",VLOOKUP($D34,[5]男準備名單!$A$7:$P$70,15))</f>
        <v>0</v>
      </c>
      <c r="C34" s="101">
        <f>O1</f>
        <v>0</v>
      </c>
      <c r="D34" s="47">
        <v>27</v>
      </c>
      <c r="E34" s="46" t="str">
        <f>UPPER(IF($D34="","",VLOOKUP($D34,[5]男準備名單!$A$7:$P$70,2)))</f>
        <v>許啟翔</v>
      </c>
      <c r="F34" s="46"/>
      <c r="G34" s="46" t="str">
        <f>IF($D34="","",VLOOKUP($D34,[5]男準備名單!$A$7:$P$70,4))</f>
        <v>市立新甲國小</v>
      </c>
      <c r="H34" s="57"/>
      <c r="I34" s="58"/>
      <c r="J34" s="63"/>
      <c r="K34" s="64" t="s">
        <v>19</v>
      </c>
      <c r="L34" s="65"/>
      <c r="M34" s="50" t="str">
        <f>UPPER(IF(OR(L34="a",L34="as"),K32,IF(OR(L34="b",L34="bs"),K36,)))</f>
        <v/>
      </c>
      <c r="N34" s="70"/>
      <c r="O34" s="52"/>
      <c r="P34" s="63"/>
      <c r="Q34" s="53"/>
    </row>
    <row r="35" spans="1:17" s="54" customFormat="1" ht="9.6" customHeight="1" x14ac:dyDescent="0.2">
      <c r="A35" s="56" t="s">
        <v>45</v>
      </c>
      <c r="B35" s="46">
        <f>IF($D35="","",VLOOKUP($D35,[5]男準備名單!$A$7:$P$70,15))</f>
        <v>0</v>
      </c>
      <c r="C35" s="46">
        <f>IF($D35="","",VLOOKUP($D35,[5]男準備名單!$A$7:$P$70,16))</f>
        <v>0</v>
      </c>
      <c r="D35" s="47">
        <v>33</v>
      </c>
      <c r="E35" s="46" t="str">
        <f>UPPER(IF($D35="","",VLOOKUP($D35,[5]男準備名單!$A$7:$P$70,2)))</f>
        <v>林書民</v>
      </c>
      <c r="F35" s="46"/>
      <c r="G35" s="46" t="str">
        <f>IF($D35="","",VLOOKUP($D35,[5]男準備名單!$A$7:$P$70,4))</f>
        <v>市立黎明國小</v>
      </c>
      <c r="H35" s="49"/>
      <c r="I35" s="50" t="str">
        <f>UPPER(IF(OR(H36="a",H36="as"),E35,IF(OR(H36="b",H36="bs"),E36,)))</f>
        <v/>
      </c>
      <c r="J35" s="51"/>
      <c r="K35" s="66"/>
      <c r="L35" s="67"/>
      <c r="M35" s="58"/>
      <c r="N35" s="52"/>
      <c r="O35" s="52"/>
      <c r="P35" s="52"/>
      <c r="Q35" s="53"/>
    </row>
    <row r="36" spans="1:17" s="54" customFormat="1" ht="9.6" customHeight="1" x14ac:dyDescent="0.2">
      <c r="A36" s="56" t="s">
        <v>46</v>
      </c>
      <c r="B36" s="46">
        <f>IF($D36="","",VLOOKUP($D36,[5]男準備名單!$A$7:$P$70,15))</f>
        <v>0</v>
      </c>
      <c r="C36" s="46">
        <f>IF($D36="","",VLOOKUP($D36,[5]男準備名單!$A$7:$P$70,16))</f>
        <v>0</v>
      </c>
      <c r="D36" s="47">
        <v>44</v>
      </c>
      <c r="E36" s="46" t="str">
        <f>UPPER(IF($D36="","",VLOOKUP($D36,[5]男準備名單!$A$7:$P$70,2)))</f>
        <v>BYE</v>
      </c>
      <c r="F36" s="46"/>
      <c r="G36" s="46">
        <f>IF($D36="","",VLOOKUP($D36,[5]男準備名單!$A$7:$P$70,4))</f>
        <v>0</v>
      </c>
      <c r="H36" s="57"/>
      <c r="I36" s="58"/>
      <c r="J36" s="59"/>
      <c r="K36" s="50" t="str">
        <f>UPPER(IF(OR(J36="a",J36="as"),I35,IF(OR(J36="b",J36="bs"),I37,)))</f>
        <v/>
      </c>
      <c r="L36" s="69"/>
      <c r="M36" s="79" t="s">
        <v>47</v>
      </c>
      <c r="N36" s="80"/>
      <c r="O36" s="79" t="s">
        <v>48</v>
      </c>
      <c r="P36" s="80"/>
      <c r="Q36" s="53"/>
    </row>
    <row r="37" spans="1:17" s="54" customFormat="1" ht="9.6" customHeight="1" x14ac:dyDescent="0.2">
      <c r="A37" s="56" t="s">
        <v>49</v>
      </c>
      <c r="B37" s="46">
        <f>IF($D37="","",VLOOKUP($D37,[5]男準備名單!$A$7:$P$70,15))</f>
        <v>0</v>
      </c>
      <c r="C37" s="46">
        <f>IF($D37="","",VLOOKUP($D37,[5]男準備名單!$A$7:$P$70,16))</f>
        <v>0</v>
      </c>
      <c r="D37" s="47">
        <v>44</v>
      </c>
      <c r="E37" s="46" t="str">
        <f>UPPER(IF($D37="","",VLOOKUP($D37,[5]男準備名單!$A$7:$P$70,2)))</f>
        <v>BYE</v>
      </c>
      <c r="F37" s="46"/>
      <c r="G37" s="46">
        <f>IF($D37="","",VLOOKUP($D37,[5]男準備名單!$A$7:$P$70,4))</f>
        <v>0</v>
      </c>
      <c r="H37" s="49"/>
      <c r="I37" s="50" t="str">
        <f>UPPER(IF(OR(H38="a",H38="as"),E37,IF(OR(H38="b",H38="bs"),E38,)))</f>
        <v/>
      </c>
      <c r="J37" s="70"/>
      <c r="K37" s="58"/>
      <c r="L37" s="63"/>
      <c r="M37" s="81" t="str">
        <f>UPPER(IF(OR(N23="a",N23="as"),O8,IF(OR(N23="b",N23="bs"),O30,)))</f>
        <v/>
      </c>
      <c r="N37" s="82"/>
      <c r="O37" s="83"/>
      <c r="P37" s="80"/>
      <c r="Q37" s="53"/>
    </row>
    <row r="38" spans="1:17" s="54" customFormat="1" ht="9.6" customHeight="1" x14ac:dyDescent="0.2">
      <c r="A38" s="45" t="s">
        <v>50</v>
      </c>
      <c r="B38" s="46">
        <f>IF($D38="","",VLOOKUP($D38,[5]男準備名單!$A$7:$P$70,15))</f>
        <v>0</v>
      </c>
      <c r="C38" s="46">
        <f>IF($D38="","",VLOOKUP($D38,[5]男準備名單!$A$7:$P$70,16))</f>
        <v>0</v>
      </c>
      <c r="D38" s="47">
        <v>7</v>
      </c>
      <c r="E38" s="48" t="str">
        <f>UPPER(IF($D38="","",VLOOKUP($D38,[5]男準備名單!$A$7:$P$70,2)))</f>
        <v>張丞佐</v>
      </c>
      <c r="F38" s="48"/>
      <c r="G38" s="48" t="str">
        <f>IF($D38="","",VLOOKUP($D38,[5]男準備名單!$A$7:$P$70,4))</f>
        <v>縣立中城國小</v>
      </c>
      <c r="H38" s="57"/>
      <c r="I38" s="58"/>
      <c r="J38" s="52"/>
      <c r="K38" s="63"/>
      <c r="L38" s="84"/>
      <c r="M38" s="85" t="s">
        <v>19</v>
      </c>
      <c r="N38" s="86"/>
      <c r="O38" s="87" t="str">
        <f>UPPER(IF(OR(N38="a",N38="as"),M37,IF(OR(N38="b",N38="bs"),M39,)))</f>
        <v/>
      </c>
      <c r="P38" s="82"/>
      <c r="Q38" s="53"/>
    </row>
    <row r="39" spans="1:17" s="54" customFormat="1" ht="9.6" customHeight="1" x14ac:dyDescent="0.2">
      <c r="A39" s="45" t="s">
        <v>51</v>
      </c>
      <c r="B39" s="46">
        <f>IF($D39="","",VLOOKUP($D39,[5]男準備名單!$A$7:$P$70,15))</f>
        <v>0</v>
      </c>
      <c r="C39" s="46">
        <f>IF($D39="","",VLOOKUP($D39,[5]男準備名單!$A$7:$P$70,16))</f>
        <v>0</v>
      </c>
      <c r="D39" s="47">
        <v>5</v>
      </c>
      <c r="E39" s="48" t="str">
        <f>UPPER(IF($D39="","",VLOOKUP($D39,[5]男準備名單!$A$7:$P$70,2)))</f>
        <v>吳伯宇</v>
      </c>
      <c r="F39" s="48"/>
      <c r="G39" s="48" t="str">
        <f>IF($D39="","",VLOOKUP($D39,[5]男準備名單!$A$7:$P$70,4))</f>
        <v>縣立中城國小</v>
      </c>
      <c r="H39" s="49"/>
      <c r="I39" s="50" t="str">
        <f>UPPER(IF(OR(H40="a",H40="as"),E39,IF(OR(H40="b",H40="bs"),E40,)))</f>
        <v/>
      </c>
      <c r="J39" s="51"/>
      <c r="K39" s="52"/>
      <c r="L39" s="88"/>
      <c r="M39" s="81" t="str">
        <f>UPPER(IF(OR(N55="a",N55="as"),O46,IF(OR(N55="b",N55="bs"),O62,)))</f>
        <v/>
      </c>
      <c r="N39" s="89"/>
      <c r="O39" s="80"/>
      <c r="P39" s="80"/>
      <c r="Q39" s="53"/>
    </row>
    <row r="40" spans="1:17" s="54" customFormat="1" ht="9.6" customHeight="1" x14ac:dyDescent="0.2">
      <c r="A40" s="56" t="s">
        <v>52</v>
      </c>
      <c r="B40" s="46">
        <f>IF($D40="","",VLOOKUP($D40,[5]男準備名單!$A$7:$P$70,15))</f>
        <v>0</v>
      </c>
      <c r="C40" s="46">
        <f>IF($D40="","",VLOOKUP($D40,[5]男準備名單!$A$7:$P$70,16))</f>
        <v>0</v>
      </c>
      <c r="D40" s="47">
        <v>44</v>
      </c>
      <c r="E40" s="46" t="str">
        <f>UPPER(IF($D40="","",VLOOKUP($D40,[5]男準備名單!$A$7:$P$70,2)))</f>
        <v>BYE</v>
      </c>
      <c r="F40" s="46"/>
      <c r="G40" s="46">
        <f>IF($D40="","",VLOOKUP($D40,[5]男準備名單!$A$7:$P$70,4))</f>
        <v>0</v>
      </c>
      <c r="H40" s="57"/>
      <c r="I40" s="58"/>
      <c r="J40" s="59"/>
      <c r="K40" s="50" t="str">
        <f>UPPER(IF(OR(J40="a",J40="as"),I39,IF(OR(J40="b",J40="bs"),I41,)))</f>
        <v/>
      </c>
      <c r="L40" s="51"/>
      <c r="M40" s="80"/>
      <c r="N40" s="80"/>
      <c r="O40" s="80"/>
      <c r="P40" s="80"/>
      <c r="Q40" s="53"/>
    </row>
    <row r="41" spans="1:17" s="54" customFormat="1" ht="9.6" customHeight="1" x14ac:dyDescent="0.2">
      <c r="A41" s="56" t="s">
        <v>53</v>
      </c>
      <c r="B41" s="46">
        <f>IF($D41="","",VLOOKUP($D41,[5]男準備名單!$A$7:$P$70,15))</f>
        <v>0</v>
      </c>
      <c r="C41" s="46">
        <f>IF($D41="","",VLOOKUP($D41,[5]男準備名單!$A$7:$P$70,16))</f>
        <v>0</v>
      </c>
      <c r="D41" s="47">
        <v>44</v>
      </c>
      <c r="E41" s="46" t="str">
        <f>UPPER(IF($D41="","",VLOOKUP($D41,[5]男準備名單!$A$7:$P$70,2)))</f>
        <v>BYE</v>
      </c>
      <c r="F41" s="46"/>
      <c r="G41" s="46">
        <f>IF($D41="","",VLOOKUP($D41,[5]男準備名單!$A$7:$P$70,4))</f>
        <v>0</v>
      </c>
      <c r="H41" s="49"/>
      <c r="I41" s="50" t="str">
        <f>UPPER(IF(OR(H42="a",H42="as"),E41,IF(OR(H42="b",H42="bs"),E42,)))</f>
        <v/>
      </c>
      <c r="J41" s="61"/>
      <c r="K41" s="58"/>
      <c r="L41" s="62"/>
      <c r="M41" s="80"/>
      <c r="N41" s="80"/>
      <c r="O41" s="80"/>
      <c r="P41" s="80"/>
      <c r="Q41" s="53"/>
    </row>
    <row r="42" spans="1:17" s="54" customFormat="1" ht="9.6" customHeight="1" x14ac:dyDescent="0.2">
      <c r="A42" s="56" t="s">
        <v>54</v>
      </c>
      <c r="B42" s="46">
        <f>IF($D42="","",VLOOKUP($D42,[5]男準備名單!$A$7:$P$70,15))</f>
        <v>0</v>
      </c>
      <c r="C42" s="46">
        <f>IF($D42="","",VLOOKUP($D42,[5]男準備名單!$A$7:$P$70,16))</f>
        <v>0</v>
      </c>
      <c r="D42" s="47">
        <v>15</v>
      </c>
      <c r="E42" s="46" t="str">
        <f>UPPER(IF($D42="","",VLOOKUP($D42,[5]男準備名單!$A$7:$P$70,2)))</f>
        <v>王證維</v>
      </c>
      <c r="F42" s="46"/>
      <c r="G42" s="46" t="str">
        <f>IF($D42="","",VLOOKUP($D42,[5]男準備名單!$A$7:$P$70,4))</f>
        <v>市立三民區民族國小</v>
      </c>
      <c r="H42" s="57"/>
      <c r="I42" s="58"/>
      <c r="J42" s="63"/>
      <c r="K42" s="64" t="s">
        <v>19</v>
      </c>
      <c r="L42" s="65"/>
      <c r="M42" s="50" t="str">
        <f>UPPER(IF(OR(L42="a",L42="as"),K40,IF(OR(L42="b",L42="bs"),K44,)))</f>
        <v/>
      </c>
      <c r="N42" s="51"/>
      <c r="O42" s="52"/>
      <c r="P42" s="52"/>
      <c r="Q42" s="53"/>
    </row>
    <row r="43" spans="1:17" s="54" customFormat="1" ht="9.6" customHeight="1" x14ac:dyDescent="0.2">
      <c r="A43" s="56" t="s">
        <v>55</v>
      </c>
      <c r="B43" s="46">
        <f>IF($D43="","",VLOOKUP($D43,[5]男準備名單!$A$7:$P$70,15))</f>
        <v>0</v>
      </c>
      <c r="C43" s="46">
        <f>IF($D43="","",VLOOKUP($D43,[5]男準備名單!$A$7:$P$70,16))</f>
        <v>0</v>
      </c>
      <c r="D43" s="47">
        <v>30</v>
      </c>
      <c r="E43" s="46" t="str">
        <f>UPPER(IF($D43="","",VLOOKUP($D43,[5]男準備名單!$A$7:$P$70,2)))</f>
        <v>王英楷</v>
      </c>
      <c r="F43" s="46"/>
      <c r="G43" s="46" t="str">
        <f>IF($D43="","",VLOOKUP($D43,[5]男準備名單!$A$7:$P$70,4))</f>
        <v>市立福山國小</v>
      </c>
      <c r="H43" s="49"/>
      <c r="I43" s="50" t="str">
        <f>UPPER(IF(OR(H44="a",H44="as"),E43,IF(OR(H44="b",H44="bs"),E44,)))</f>
        <v/>
      </c>
      <c r="J43" s="51"/>
      <c r="K43" s="66"/>
      <c r="L43" s="67"/>
      <c r="M43" s="58"/>
      <c r="N43" s="68"/>
      <c r="O43" s="52"/>
      <c r="P43" s="52"/>
      <c r="Q43" s="53"/>
    </row>
    <row r="44" spans="1:17" s="54" customFormat="1" ht="9.6" customHeight="1" x14ac:dyDescent="0.2">
      <c r="A44" s="56" t="s">
        <v>56</v>
      </c>
      <c r="B44" s="46">
        <f>IF($D44="","",VLOOKUP($D44,[5]男準備名單!$A$7:$P$70,15))</f>
        <v>0</v>
      </c>
      <c r="C44" s="46">
        <f>IF($D44="","",VLOOKUP($D44,[5]男準備名單!$A$7:$P$70,16))</f>
        <v>0</v>
      </c>
      <c r="D44" s="47">
        <v>34</v>
      </c>
      <c r="E44" s="46" t="str">
        <f>UPPER(IF($D44="","",VLOOKUP($D44,[5]男準備名單!$A$7:$P$70,2)))</f>
        <v>吳立倫</v>
      </c>
      <c r="F44" s="46"/>
      <c r="G44" s="46" t="str">
        <f>IF($D44="","",VLOOKUP($D44,[5]男準備名單!$A$7:$P$70,4))</f>
        <v>市立龍潭國小</v>
      </c>
      <c r="H44" s="57"/>
      <c r="I44" s="58"/>
      <c r="J44" s="59"/>
      <c r="K44" s="50" t="str">
        <f>UPPER(IF(OR(J44="a",J44="as"),I43,IF(OR(J44="b",J44="bs"),I45,)))</f>
        <v/>
      </c>
      <c r="L44" s="69"/>
      <c r="M44" s="52"/>
      <c r="N44" s="62"/>
      <c r="O44" s="52"/>
      <c r="P44" s="52"/>
      <c r="Q44" s="53"/>
    </row>
    <row r="45" spans="1:17" s="54" customFormat="1" ht="9.6" customHeight="1" x14ac:dyDescent="0.2">
      <c r="A45" s="56" t="s">
        <v>57</v>
      </c>
      <c r="B45" s="46">
        <f>IF($D45="","",VLOOKUP($D45,[5]男準備名單!$A$7:$P$70,15))</f>
        <v>0</v>
      </c>
      <c r="C45" s="46">
        <f>IF($D45="","",VLOOKUP($D45,[5]男準備名單!$A$7:$P$70,16))</f>
        <v>0</v>
      </c>
      <c r="D45" s="47">
        <v>44</v>
      </c>
      <c r="E45" s="46" t="str">
        <f>UPPER(IF($D45="","",VLOOKUP($D45,[5]男準備名單!$A$7:$P$70,2)))</f>
        <v>BYE</v>
      </c>
      <c r="F45" s="46"/>
      <c r="G45" s="46">
        <f>IF($D45="","",VLOOKUP($D45,[5]男準備名單!$A$7:$P$70,4))</f>
        <v>0</v>
      </c>
      <c r="H45" s="49"/>
      <c r="I45" s="50" t="str">
        <f>UPPER(IF(OR(H46="a",H46="as"),E45,IF(OR(H46="b",H46="bs"),E46,)))</f>
        <v/>
      </c>
      <c r="J45" s="70"/>
      <c r="K45" s="58"/>
      <c r="L45" s="63"/>
      <c r="M45" s="52"/>
      <c r="N45" s="62"/>
      <c r="O45" s="52"/>
      <c r="P45" s="52"/>
      <c r="Q45" s="53"/>
    </row>
    <row r="46" spans="1:17" s="54" customFormat="1" ht="9.6" customHeight="1" x14ac:dyDescent="0.2">
      <c r="A46" s="45" t="s">
        <v>58</v>
      </c>
      <c r="B46" s="46">
        <f>IF($D46="","",VLOOKUP($D46,[5]男準備名單!$A$7:$P$70,15))</f>
        <v>0</v>
      </c>
      <c r="C46" s="46">
        <f>IF($D46="","",VLOOKUP($D46,[5]男準備名單!$A$7:$P$70,16))</f>
        <v>0</v>
      </c>
      <c r="D46" s="47">
        <v>11</v>
      </c>
      <c r="E46" s="48" t="str">
        <f>UPPER(IF($D46="","",VLOOKUP($D46,[5]男準備名單!$A$7:$P$70,2)))</f>
        <v>高尚恩</v>
      </c>
      <c r="F46" s="48"/>
      <c r="G46" s="48" t="str">
        <f>IF($D46="","",VLOOKUP($D46,[5]男準備名單!$A$7:$P$70,4))</f>
        <v>縣立瑞光國小</v>
      </c>
      <c r="H46" s="57"/>
      <c r="I46" s="58"/>
      <c r="J46" s="52"/>
      <c r="K46" s="63"/>
      <c r="L46" s="71"/>
      <c r="M46" s="64" t="s">
        <v>19</v>
      </c>
      <c r="N46" s="65"/>
      <c r="O46" s="50" t="str">
        <f>UPPER(IF(OR(N46="a",N46="as"),M42,IF(OR(N46="b",N46="bs"),M50,)))</f>
        <v/>
      </c>
      <c r="P46" s="51"/>
      <c r="Q46" s="53"/>
    </row>
    <row r="47" spans="1:17" s="54" customFormat="1" ht="9.6" customHeight="1" x14ac:dyDescent="0.2">
      <c r="A47" s="45" t="s">
        <v>59</v>
      </c>
      <c r="B47" s="46">
        <f>IF($D47="","",VLOOKUP($D47,[5]男準備名單!$A$7:$P$70,15))</f>
        <v>0</v>
      </c>
      <c r="C47" s="46">
        <f>IF($D47="","",VLOOKUP($D47,[5]男準備名單!$A$7:$P$70,16))</f>
        <v>0</v>
      </c>
      <c r="D47" s="47">
        <v>25</v>
      </c>
      <c r="E47" s="48" t="str">
        <f>UPPER(IF($D47="","",VLOOKUP($D47,[5]男準備名單!$A$7:$P$70,2)))</f>
        <v>高誠鈞</v>
      </c>
      <c r="F47" s="48"/>
      <c r="G47" s="48" t="str">
        <f>IF($D47="","",VLOOKUP($D47,[5]男準備名單!$A$7:$P$70,4))</f>
        <v>市立新甲國小</v>
      </c>
      <c r="H47" s="49"/>
      <c r="I47" s="50" t="str">
        <f>UPPER(IF(OR(H48="a",H48="as"),E47,IF(OR(H48="b",H48="bs"),E48,)))</f>
        <v/>
      </c>
      <c r="J47" s="51"/>
      <c r="K47" s="52"/>
      <c r="L47" s="52"/>
      <c r="M47" s="52"/>
      <c r="N47" s="62"/>
      <c r="O47" s="58"/>
      <c r="P47" s="68"/>
      <c r="Q47" s="53"/>
    </row>
    <row r="48" spans="1:17" s="54" customFormat="1" ht="9.6" customHeight="1" x14ac:dyDescent="0.2">
      <c r="A48" s="56" t="s">
        <v>60</v>
      </c>
      <c r="B48" s="46">
        <f>IF($D48="","",VLOOKUP($D48,[5]男準備名單!$A$7:$P$70,15))</f>
        <v>0</v>
      </c>
      <c r="C48" s="46">
        <f>IF($D48="","",VLOOKUP($D48,[5]男準備名單!$A$7:$P$70,16))</f>
        <v>0</v>
      </c>
      <c r="D48" s="47">
        <v>35</v>
      </c>
      <c r="E48" s="46" t="str">
        <f>UPPER(IF($D48="","",VLOOKUP($D48,[5]男準備名單!$A$7:$P$70,2)))</f>
        <v>洪維德</v>
      </c>
      <c r="F48" s="46"/>
      <c r="G48" s="46" t="str">
        <f>IF($D48="","",VLOOKUP($D48,[5]男準備名單!$A$7:$P$70,4))</f>
        <v>縣立信義國小</v>
      </c>
      <c r="H48" s="57"/>
      <c r="I48" s="58"/>
      <c r="J48" s="59"/>
      <c r="K48" s="50" t="str">
        <f>UPPER(IF(OR(J48="a",J48="as"),I47,IF(OR(J48="b",J48="bs"),I49,)))</f>
        <v/>
      </c>
      <c r="L48" s="51"/>
      <c r="M48" s="52"/>
      <c r="N48" s="62"/>
      <c r="O48" s="52"/>
      <c r="P48" s="62"/>
      <c r="Q48" s="53"/>
    </row>
    <row r="49" spans="1:17" s="54" customFormat="1" ht="9.6" customHeight="1" x14ac:dyDescent="0.2">
      <c r="A49" s="56" t="s">
        <v>61</v>
      </c>
      <c r="B49" s="46">
        <f>IF($D49="","",VLOOKUP($D49,[5]男準備名單!$A$7:$P$70,15))</f>
        <v>0</v>
      </c>
      <c r="C49" s="46">
        <f>IF($D49="","",VLOOKUP($D49,[5]男準備名單!$A$7:$P$70,16))</f>
        <v>0</v>
      </c>
      <c r="D49" s="47">
        <v>22</v>
      </c>
      <c r="E49" s="46" t="str">
        <f>UPPER(IF($D49="","",VLOOKUP($D49,[5]男準備名單!$A$7:$P$70,2)))</f>
        <v>黃鋐仁</v>
      </c>
      <c r="F49" s="46"/>
      <c r="G49" s="46" t="str">
        <f>IF($D49="","",VLOOKUP($D49,[5]男準備名單!$A$7:$P$70,4))</f>
        <v>市立崑山國小</v>
      </c>
      <c r="H49" s="49"/>
      <c r="I49" s="50" t="str">
        <f>UPPER(IF(OR(H50="a",H50="as"),E49,IF(OR(H50="b",H50="bs"),E50,)))</f>
        <v/>
      </c>
      <c r="J49" s="61"/>
      <c r="K49" s="58"/>
      <c r="L49" s="62"/>
      <c r="M49" s="52"/>
      <c r="N49" s="62"/>
      <c r="O49" s="52"/>
      <c r="P49" s="62"/>
      <c r="Q49" s="53"/>
    </row>
    <row r="50" spans="1:17" s="54" customFormat="1" ht="9.6" customHeight="1" x14ac:dyDescent="0.2">
      <c r="A50" s="56" t="s">
        <v>62</v>
      </c>
      <c r="B50" s="46">
        <f>IF($D50="","",VLOOKUP($D50,[5]男準備名單!$A$7:$P$70,15))</f>
        <v>0</v>
      </c>
      <c r="C50" s="46">
        <f>IF($D50="","",VLOOKUP($D50,[5]男準備名單!$A$7:$P$70,16))</f>
        <v>0</v>
      </c>
      <c r="D50" s="47">
        <v>19</v>
      </c>
      <c r="E50" s="46" t="str">
        <f>UPPER(IF($D50="","",VLOOKUP($D50,[5]男準備名單!$A$7:$P$70,2)))</f>
        <v>陳證翔</v>
      </c>
      <c r="F50" s="46"/>
      <c r="G50" s="46" t="str">
        <f>IF($D50="","",VLOOKUP($D50,[5]男準備名單!$A$7:$P$70,4))</f>
        <v>市立三民區民族國小</v>
      </c>
      <c r="H50" s="57"/>
      <c r="I50" s="58"/>
      <c r="J50" s="63"/>
      <c r="K50" s="64" t="s">
        <v>19</v>
      </c>
      <c r="L50" s="65"/>
      <c r="M50" s="50" t="str">
        <f>UPPER(IF(OR(L50="a",L50="as"),K48,IF(OR(L50="b",L50="bs"),K52,)))</f>
        <v/>
      </c>
      <c r="N50" s="70"/>
      <c r="O50" s="52"/>
      <c r="P50" s="62"/>
      <c r="Q50" s="53"/>
    </row>
    <row r="51" spans="1:17" s="54" customFormat="1" ht="9.6" customHeight="1" x14ac:dyDescent="0.2">
      <c r="A51" s="56" t="s">
        <v>63</v>
      </c>
      <c r="B51" s="46">
        <f>IF($D51="","",VLOOKUP($D51,[5]男準備名單!$A$7:$P$70,15))</f>
        <v>0</v>
      </c>
      <c r="C51" s="46">
        <f>IF($D51="","",VLOOKUP($D51,[5]男準備名單!$A$7:$P$70,16))</f>
        <v>0</v>
      </c>
      <c r="D51" s="47">
        <v>37</v>
      </c>
      <c r="E51" s="46" t="str">
        <f>UPPER(IF($D51="","",VLOOKUP($D51,[5]男準備名單!$A$7:$P$70,2)))</f>
        <v>游鎮豪</v>
      </c>
      <c r="F51" s="46"/>
      <c r="G51" s="46" t="str">
        <f>IF($D51="","",VLOOKUP($D51,[5]男準備名單!$A$7:$P$70,4))</f>
        <v>縣立僑光國小</v>
      </c>
      <c r="H51" s="49"/>
      <c r="I51" s="50" t="str">
        <f>UPPER(IF(OR(H52="a",H52="as"),E51,IF(OR(H52="b",H52="bs"),E52,)))</f>
        <v/>
      </c>
      <c r="J51" s="51"/>
      <c r="K51" s="66"/>
      <c r="L51" s="67"/>
      <c r="M51" s="58"/>
      <c r="N51" s="52"/>
      <c r="O51" s="52"/>
      <c r="P51" s="62"/>
      <c r="Q51" s="53"/>
    </row>
    <row r="52" spans="1:17" s="54" customFormat="1" ht="9.6" customHeight="1" x14ac:dyDescent="0.2">
      <c r="A52" s="56" t="s">
        <v>64</v>
      </c>
      <c r="B52" s="46">
        <f>IF($D52="","",VLOOKUP($D52,[5]男準備名單!$A$7:$P$70,15))</f>
        <v>0</v>
      </c>
      <c r="C52" s="46">
        <f>IF($D52="","",VLOOKUP($D52,[5]男準備名單!$A$7:$P$70,16))</f>
        <v>0</v>
      </c>
      <c r="D52" s="47">
        <v>44</v>
      </c>
      <c r="E52" s="46" t="str">
        <f>UPPER(IF($D52="","",VLOOKUP($D52,[5]男準備名單!$A$7:$P$70,2)))</f>
        <v>BYE</v>
      </c>
      <c r="F52" s="46"/>
      <c r="G52" s="46">
        <f>IF($D52="","",VLOOKUP($D52,[5]男準備名單!$A$7:$P$70,4))</f>
        <v>0</v>
      </c>
      <c r="H52" s="57"/>
      <c r="I52" s="58"/>
      <c r="J52" s="59"/>
      <c r="K52" s="50" t="str">
        <f>UPPER(IF(OR(J52="a",J52="as"),I51,IF(OR(J52="b",J52="bs"),I53,)))</f>
        <v/>
      </c>
      <c r="L52" s="69"/>
      <c r="M52" s="52"/>
      <c r="N52" s="52"/>
      <c r="O52" s="52"/>
      <c r="P52" s="62"/>
      <c r="Q52" s="53"/>
    </row>
    <row r="53" spans="1:17" s="54" customFormat="1" ht="9.6" customHeight="1" x14ac:dyDescent="0.2">
      <c r="A53" s="56" t="s">
        <v>65</v>
      </c>
      <c r="B53" s="46">
        <f>IF($D53="","",VLOOKUP($D53,[5]男準備名單!$A$7:$P$70,15))</f>
        <v>0</v>
      </c>
      <c r="C53" s="46">
        <f>IF($D53="","",VLOOKUP($D53,[5]男準備名單!$A$7:$P$70,16))</f>
        <v>0</v>
      </c>
      <c r="D53" s="47">
        <v>44</v>
      </c>
      <c r="E53" s="46" t="str">
        <f>UPPER(IF($D53="","",VLOOKUP($D53,[5]男準備名單!$A$7:$P$70,2)))</f>
        <v>BYE</v>
      </c>
      <c r="F53" s="46"/>
      <c r="G53" s="46">
        <f>IF($D53="","",VLOOKUP($D53,[5]男準備名單!$A$7:$P$70,4))</f>
        <v>0</v>
      </c>
      <c r="H53" s="49"/>
      <c r="I53" s="50" t="str">
        <f>UPPER(IF(OR(H54="a",H54="as"),E53,IF(OR(H54="b",H54="bs"),E54,)))</f>
        <v/>
      </c>
      <c r="J53" s="70"/>
      <c r="K53" s="58"/>
      <c r="L53" s="63"/>
      <c r="M53" s="52"/>
      <c r="N53" s="52"/>
      <c r="O53" s="52"/>
      <c r="P53" s="62"/>
      <c r="Q53" s="53"/>
    </row>
    <row r="54" spans="1:17" s="54" customFormat="1" ht="9.6" customHeight="1" x14ac:dyDescent="0.2">
      <c r="A54" s="45" t="s">
        <v>66</v>
      </c>
      <c r="B54" s="46">
        <f>IF($D54="","",VLOOKUP($D54,[5]男準備名單!$A$7:$P$70,15))</f>
        <v>0</v>
      </c>
      <c r="C54" s="46">
        <f>IF($D54="","",VLOOKUP($D54,[5]男準備名單!$A$7:$P$70,16))</f>
        <v>0</v>
      </c>
      <c r="D54" s="47">
        <v>4</v>
      </c>
      <c r="E54" s="48" t="str">
        <f>UPPER(IF($D54="","",VLOOKUP($D54,[5]男準備名單!$A$7:$P$70,2)))</f>
        <v>周曉風</v>
      </c>
      <c r="F54" s="48"/>
      <c r="G54" s="48" t="str">
        <f>IF($D54="","",VLOOKUP($D54,[5]男準備名單!$A$7:$P$70,4))</f>
        <v>縣立瑞光國小</v>
      </c>
      <c r="H54" s="57"/>
      <c r="I54" s="58"/>
      <c r="J54" s="52"/>
      <c r="K54" s="63"/>
      <c r="L54" s="71"/>
      <c r="M54" s="73" t="s">
        <v>67</v>
      </c>
      <c r="N54" s="74"/>
      <c r="O54" s="50" t="str">
        <f>UPPER(IF(OR(N55="a",N55="as"),O46,IF(OR(N55="b",N55="bs"),O62,)))</f>
        <v/>
      </c>
      <c r="P54" s="75"/>
      <c r="Q54" s="53"/>
    </row>
    <row r="55" spans="1:17" s="54" customFormat="1" ht="9.6" customHeight="1" x14ac:dyDescent="0.2">
      <c r="A55" s="45" t="s">
        <v>68</v>
      </c>
      <c r="B55" s="46">
        <f>IF($D55="","",VLOOKUP($D55,[5]男準備名單!$A$7:$P$70,15))</f>
        <v>0</v>
      </c>
      <c r="C55" s="46">
        <f>IF($D55="","",VLOOKUP($D55,[5]男準備名單!$A$7:$P$70,16))</f>
        <v>0</v>
      </c>
      <c r="D55" s="47">
        <v>6</v>
      </c>
      <c r="E55" s="48" t="str">
        <f>UPPER(IF($D55="","",VLOOKUP($D55,[5]男準備名單!$A$7:$P$70,2)))</f>
        <v>張育鵬</v>
      </c>
      <c r="F55" s="48"/>
      <c r="G55" s="48" t="str">
        <f>IF($D55="","",VLOOKUP($D55,[5]男準備名單!$A$7:$P$70,4))</f>
        <v>市立大湖國小</v>
      </c>
      <c r="H55" s="49"/>
      <c r="I55" s="50" t="str">
        <f>UPPER(IF(OR(H56="a",H56="as"),E55,IF(OR(H56="b",H56="bs"),E56,)))</f>
        <v/>
      </c>
      <c r="J55" s="51"/>
      <c r="K55" s="52"/>
      <c r="L55" s="52"/>
      <c r="M55" s="64" t="s">
        <v>19</v>
      </c>
      <c r="N55" s="76"/>
      <c r="O55" s="77"/>
      <c r="P55" s="78"/>
      <c r="Q55" s="53"/>
    </row>
    <row r="56" spans="1:17" s="54" customFormat="1" ht="9.6" customHeight="1" x14ac:dyDescent="0.2">
      <c r="A56" s="56" t="s">
        <v>69</v>
      </c>
      <c r="B56" s="46">
        <f>IF($D56="","",VLOOKUP($D56,[5]男準備名單!$A$7:$P$70,15))</f>
        <v>0</v>
      </c>
      <c r="C56" s="46">
        <f>IF($D56="","",VLOOKUP($D56,[5]男準備名單!$A$7:$P$70,16))</f>
        <v>0</v>
      </c>
      <c r="D56" s="47">
        <v>44</v>
      </c>
      <c r="E56" s="46" t="str">
        <f>UPPER(IF($D56="","",VLOOKUP($D56,[5]男準備名單!$A$7:$P$70,2)))</f>
        <v>BYE</v>
      </c>
      <c r="F56" s="46"/>
      <c r="G56" s="46">
        <f>IF($D56="","",VLOOKUP($D56,[5]男準備名單!$A$7:$P$70,4))</f>
        <v>0</v>
      </c>
      <c r="H56" s="57"/>
      <c r="I56" s="58"/>
      <c r="J56" s="59"/>
      <c r="K56" s="50" t="str">
        <f>UPPER(IF(OR(J56="a",J56="as"),I55,IF(OR(J56="b",J56="bs"),I57,)))</f>
        <v/>
      </c>
      <c r="L56" s="51"/>
      <c r="M56" s="52"/>
      <c r="N56" s="52"/>
      <c r="O56" s="52"/>
      <c r="P56" s="62"/>
      <c r="Q56" s="53"/>
    </row>
    <row r="57" spans="1:17" s="54" customFormat="1" ht="9.6" customHeight="1" x14ac:dyDescent="0.2">
      <c r="A57" s="56" t="s">
        <v>70</v>
      </c>
      <c r="B57" s="46">
        <f>IF($D57="","",VLOOKUP($D57,[5]男準備名單!$A$7:$P$70,15))</f>
        <v>0</v>
      </c>
      <c r="C57" s="46">
        <f>IF($D57="","",VLOOKUP($D57,[5]男準備名單!$A$7:$P$70,16))</f>
        <v>0</v>
      </c>
      <c r="D57" s="47">
        <v>44</v>
      </c>
      <c r="E57" s="46" t="str">
        <f>UPPER(IF($D57="","",VLOOKUP($D57,[5]男準備名單!$A$7:$P$70,2)))</f>
        <v>BYE</v>
      </c>
      <c r="F57" s="46"/>
      <c r="G57" s="46">
        <f>IF($D57="","",VLOOKUP($D57,[5]男準備名單!$A$7:$P$70,4))</f>
        <v>0</v>
      </c>
      <c r="H57" s="49"/>
      <c r="I57" s="50" t="str">
        <f>UPPER(IF(OR(H58="a",H58="as"),E57,IF(OR(H58="b",H58="bs"),E58,)))</f>
        <v/>
      </c>
      <c r="J57" s="61"/>
      <c r="K57" s="58"/>
      <c r="L57" s="62"/>
      <c r="M57" s="52"/>
      <c r="N57" s="52"/>
      <c r="O57" s="52"/>
      <c r="P57" s="62"/>
      <c r="Q57" s="53"/>
    </row>
    <row r="58" spans="1:17" s="54" customFormat="1" ht="9.6" customHeight="1" x14ac:dyDescent="0.2">
      <c r="A58" s="56" t="s">
        <v>71</v>
      </c>
      <c r="B58" s="46">
        <f>IF($D58="","",VLOOKUP($D58,[5]男準備名單!$A$7:$P$70,15))</f>
        <v>0</v>
      </c>
      <c r="C58" s="46">
        <f>IF($D58="","",VLOOKUP($D58,[5]男準備名單!$A$7:$P$70,16))</f>
        <v>0</v>
      </c>
      <c r="D58" s="47">
        <v>31</v>
      </c>
      <c r="E58" s="46" t="str">
        <f>UPPER(IF($D58="","",VLOOKUP($D58,[5]男準備名單!$A$7:$P$70,2)))</f>
        <v>郭瑋誠</v>
      </c>
      <c r="F58" s="46"/>
      <c r="G58" s="46" t="str">
        <f>IF($D58="","",VLOOKUP($D58,[5]男準備名單!$A$7:$P$70,4))</f>
        <v>市立福山國小</v>
      </c>
      <c r="H58" s="57"/>
      <c r="I58" s="58"/>
      <c r="J58" s="63"/>
      <c r="K58" s="64" t="s">
        <v>19</v>
      </c>
      <c r="L58" s="65"/>
      <c r="M58" s="50" t="str">
        <f>UPPER(IF(OR(L58="a",L58="as"),K56,IF(OR(L58="b",L58="bs"),K60,)))</f>
        <v/>
      </c>
      <c r="N58" s="51"/>
      <c r="O58" s="52"/>
      <c r="P58" s="62"/>
      <c r="Q58" s="53"/>
    </row>
    <row r="59" spans="1:17" s="54" customFormat="1" ht="9.6" customHeight="1" x14ac:dyDescent="0.2">
      <c r="A59" s="56" t="s">
        <v>72</v>
      </c>
      <c r="B59" s="46">
        <f>IF($D59="","",VLOOKUP($D59,[5]男準備名單!$A$7:$P$70,15))</f>
        <v>0</v>
      </c>
      <c r="C59" s="46">
        <f>IF($D59="","",VLOOKUP($D59,[5]男準備名單!$A$7:$P$70,16))</f>
        <v>0</v>
      </c>
      <c r="D59" s="47">
        <v>18</v>
      </c>
      <c r="E59" s="46" t="str">
        <f>UPPER(IF($D59="","",VLOOKUP($D59,[5]男準備名單!$A$7:$P$70,2)))</f>
        <v>陳子諒</v>
      </c>
      <c r="F59" s="46"/>
      <c r="G59" s="46" t="str">
        <f>IF($D59="","",VLOOKUP($D59,[5]男準備名單!$A$7:$P$70,4))</f>
        <v>市立三民區民族國小</v>
      </c>
      <c r="H59" s="49"/>
      <c r="I59" s="50" t="str">
        <f>UPPER(IF(OR(H60="a",H60="as"),E59,IF(OR(H60="b",H60="bs"),E60,)))</f>
        <v/>
      </c>
      <c r="J59" s="51"/>
      <c r="K59" s="66"/>
      <c r="L59" s="67"/>
      <c r="M59" s="58"/>
      <c r="N59" s="68"/>
      <c r="O59" s="52"/>
      <c r="P59" s="62"/>
      <c r="Q59" s="53"/>
    </row>
    <row r="60" spans="1:17" s="54" customFormat="1" ht="9.6" customHeight="1" x14ac:dyDescent="0.2">
      <c r="A60" s="56" t="s">
        <v>73</v>
      </c>
      <c r="B60" s="46">
        <f>IF($D60="","",VLOOKUP($D60,[5]男準備名單!$A$7:$P$70,15))</f>
        <v>0</v>
      </c>
      <c r="C60" s="46">
        <f>IF($D60="","",VLOOKUP($D60,[5]男準備名單!$A$7:$P$70,16))</f>
        <v>0</v>
      </c>
      <c r="D60" s="47">
        <v>24</v>
      </c>
      <c r="E60" s="46" t="str">
        <f>UPPER(IF($D60="","",VLOOKUP($D60,[5]男準備名單!$A$7:$P$70,2)))</f>
        <v>林彥宇</v>
      </c>
      <c r="F60" s="46"/>
      <c r="G60" s="46" t="str">
        <f>IF($D60="","",VLOOKUP($D60,[5]男準備名單!$A$7:$P$70,4))</f>
        <v>市立陽明國小</v>
      </c>
      <c r="H60" s="57"/>
      <c r="I60" s="58"/>
      <c r="J60" s="59"/>
      <c r="K60" s="50" t="str">
        <f>UPPER(IF(OR(J60="a",J60="as"),I59,IF(OR(J60="b",J60="bs"),I61,)))</f>
        <v/>
      </c>
      <c r="L60" s="69"/>
      <c r="M60" s="52"/>
      <c r="N60" s="62"/>
      <c r="O60" s="52"/>
      <c r="P60" s="62"/>
      <c r="Q60" s="53"/>
    </row>
    <row r="61" spans="1:17" s="54" customFormat="1" ht="9.6" customHeight="1" x14ac:dyDescent="0.2">
      <c r="A61" s="56" t="s">
        <v>74</v>
      </c>
      <c r="B61" s="46">
        <f>IF($D61="","",VLOOKUP($D61,[5]男準備名單!$A$7:$P$70,15))</f>
        <v>0</v>
      </c>
      <c r="C61" s="46">
        <f>IF($D61="","",VLOOKUP($D61,[5]男準備名單!$A$7:$P$70,16))</f>
        <v>0</v>
      </c>
      <c r="D61" s="47">
        <v>44</v>
      </c>
      <c r="E61" s="46" t="str">
        <f>UPPER(IF($D61="","",VLOOKUP($D61,[5]男準備名單!$A$7:$P$70,2)))</f>
        <v>BYE</v>
      </c>
      <c r="F61" s="46"/>
      <c r="G61" s="46">
        <f>IF($D61="","",VLOOKUP($D61,[5]男準備名單!$A$7:$P$70,4))</f>
        <v>0</v>
      </c>
      <c r="H61" s="49"/>
      <c r="I61" s="50" t="str">
        <f>UPPER(IF(OR(H62="a",H62="as"),E61,IF(OR(H62="b",H62="bs"),E62,)))</f>
        <v/>
      </c>
      <c r="J61" s="70"/>
      <c r="K61" s="58"/>
      <c r="L61" s="63"/>
      <c r="M61" s="52"/>
      <c r="N61" s="62"/>
      <c r="O61" s="52"/>
      <c r="P61" s="62"/>
      <c r="Q61" s="53"/>
    </row>
    <row r="62" spans="1:17" s="54" customFormat="1" ht="9.6" customHeight="1" x14ac:dyDescent="0.2">
      <c r="A62" s="45" t="s">
        <v>75</v>
      </c>
      <c r="B62" s="46">
        <f>IF($D62="","",VLOOKUP($D62,[5]男準備名單!$A$7:$P$70,15))</f>
        <v>0</v>
      </c>
      <c r="C62" s="46">
        <f>IF($D62="","",VLOOKUP($D62,[5]男準備名單!$A$7:$P$70,16))</f>
        <v>0</v>
      </c>
      <c r="D62" s="47">
        <v>9</v>
      </c>
      <c r="E62" s="48" t="str">
        <f>UPPER(IF($D62="","",VLOOKUP($D62,[5]男準備名單!$A$7:$P$70,2)))</f>
        <v>蔡承祐</v>
      </c>
      <c r="F62" s="48"/>
      <c r="G62" s="48" t="str">
        <f>IF($D62="","",VLOOKUP($D62,[5]男準備名單!$A$7:$P$70,4))</f>
        <v>市立新甲國小</v>
      </c>
      <c r="H62" s="57"/>
      <c r="I62" s="58"/>
      <c r="J62" s="52"/>
      <c r="K62" s="63"/>
      <c r="L62" s="71"/>
      <c r="M62" s="64" t="s">
        <v>19</v>
      </c>
      <c r="N62" s="65"/>
      <c r="O62" s="50" t="str">
        <f>UPPER(IF(OR(N62="a",N62="as"),M58,IF(OR(N62="b",N62="bs"),M66,)))</f>
        <v/>
      </c>
      <c r="P62" s="70"/>
      <c r="Q62" s="53"/>
    </row>
    <row r="63" spans="1:17" s="54" customFormat="1" ht="9.6" customHeight="1" x14ac:dyDescent="0.2">
      <c r="A63" s="45" t="s">
        <v>76</v>
      </c>
      <c r="B63" s="46">
        <f>IF($D63="","",VLOOKUP($D63,[5]男準備名單!$A$7:$P$70,15))</f>
        <v>0</v>
      </c>
      <c r="C63" s="46">
        <f>IF($D63="","",VLOOKUP($D63,[5]男準備名單!$A$7:$P$70,16))</f>
        <v>0</v>
      </c>
      <c r="D63" s="47">
        <v>13</v>
      </c>
      <c r="E63" s="48" t="str">
        <f>UPPER(IF($D63="","",VLOOKUP($D63,[5]男準備名單!$A$7:$P$70,2)))</f>
        <v>黃致遠</v>
      </c>
      <c r="F63" s="48"/>
      <c r="G63" s="48" t="str">
        <f>IF($D63="","",VLOOKUP($D63,[5]男準備名單!$A$7:$P$70,4))</f>
        <v>市立億載國小</v>
      </c>
      <c r="H63" s="49"/>
      <c r="I63" s="50" t="str">
        <f>UPPER(IF(OR(H64="a",H64="as"),E63,IF(OR(H64="b",H64="bs"),E64,)))</f>
        <v/>
      </c>
      <c r="J63" s="51"/>
      <c r="K63" s="52"/>
      <c r="L63" s="52"/>
      <c r="M63" s="52"/>
      <c r="N63" s="62"/>
      <c r="O63" s="58"/>
      <c r="P63" s="63"/>
      <c r="Q63" s="53"/>
    </row>
    <row r="64" spans="1:17" s="54" customFormat="1" ht="9.6" customHeight="1" x14ac:dyDescent="0.2">
      <c r="A64" s="56" t="s">
        <v>77</v>
      </c>
      <c r="B64" s="46">
        <f>IF($D64="","",VLOOKUP($D64,[5]男準備名單!$A$7:$P$70,15))</f>
        <v>0</v>
      </c>
      <c r="C64" s="46">
        <f>IF($D64="","",VLOOKUP($D64,[5]男準備名單!$A$7:$P$70,16))</f>
        <v>0</v>
      </c>
      <c r="D64" s="47">
        <v>44</v>
      </c>
      <c r="E64" s="46" t="str">
        <f>UPPER(IF($D64="","",VLOOKUP($D64,[5]男準備名單!$A$7:$P$70,2)))</f>
        <v>BYE</v>
      </c>
      <c r="F64" s="46"/>
      <c r="G64" s="46">
        <f>IF($D64="","",VLOOKUP($D64,[5]男準備名單!$A$7:$P$70,4))</f>
        <v>0</v>
      </c>
      <c r="H64" s="57"/>
      <c r="I64" s="58"/>
      <c r="J64" s="59"/>
      <c r="K64" s="50" t="str">
        <f>UPPER(IF(OR(J64="a",J64="as"),I63,IF(OR(J64="b",J64="bs"),I65,)))</f>
        <v/>
      </c>
      <c r="L64" s="51"/>
      <c r="M64" s="52"/>
      <c r="N64" s="62"/>
      <c r="O64" s="52"/>
      <c r="P64" s="63"/>
      <c r="Q64" s="53"/>
    </row>
    <row r="65" spans="1:17" s="54" customFormat="1" ht="9.6" customHeight="1" x14ac:dyDescent="0.2">
      <c r="A65" s="56" t="s">
        <v>78</v>
      </c>
      <c r="B65" s="46">
        <f>IF($D65="","",VLOOKUP($D65,[5]男準備名單!$A$7:$P$70,15))</f>
        <v>0</v>
      </c>
      <c r="C65" s="46">
        <f>IF($D65="","",VLOOKUP($D65,[5]男準備名單!$A$7:$P$70,16))</f>
        <v>0</v>
      </c>
      <c r="D65" s="47">
        <v>26</v>
      </c>
      <c r="E65" s="46" t="str">
        <f>UPPER(IF($D65="","",VLOOKUP($D65,[5]男準備名單!$A$7:$P$70,2)))</f>
        <v>許宇兆</v>
      </c>
      <c r="F65" s="46"/>
      <c r="G65" s="46" t="str">
        <f>IF($D65="","",VLOOKUP($D65,[5]男準備名單!$A$7:$P$70,4))</f>
        <v>市立新甲國小</v>
      </c>
      <c r="H65" s="49"/>
      <c r="I65" s="50" t="str">
        <f>UPPER(IF(OR(H66="a",H66="as"),E65,IF(OR(H66="b",H66="bs"),E66,)))</f>
        <v/>
      </c>
      <c r="J65" s="61"/>
      <c r="K65" s="58"/>
      <c r="L65" s="62"/>
      <c r="M65" s="52"/>
      <c r="N65" s="62"/>
      <c r="O65" s="52"/>
      <c r="P65" s="63"/>
      <c r="Q65" s="53"/>
    </row>
    <row r="66" spans="1:17" s="54" customFormat="1" ht="9.6" customHeight="1" x14ac:dyDescent="0.2">
      <c r="A66" s="56" t="s">
        <v>79</v>
      </c>
      <c r="B66" s="46">
        <f>IF($D66="","",VLOOKUP($D66,[5]男準備名單!$A$7:$P$70,15))</f>
        <v>0</v>
      </c>
      <c r="C66" s="46">
        <f>IF($D66="","",VLOOKUP($D66,[5]男準備名單!$A$7:$P$70,16))</f>
        <v>0</v>
      </c>
      <c r="D66" s="47">
        <v>23</v>
      </c>
      <c r="E66" s="46" t="str">
        <f>UPPER(IF($D66="","",VLOOKUP($D66,[5]男準備名單!$A$7:$P$70,2)))</f>
        <v>蔡東翰</v>
      </c>
      <c r="F66" s="46"/>
      <c r="G66" s="46" t="str">
        <f>IF($D66="","",VLOOKUP($D66,[5]男準備名單!$A$7:$P$70,4))</f>
        <v>市立陽明國小</v>
      </c>
      <c r="H66" s="57"/>
      <c r="I66" s="58"/>
      <c r="J66" s="63"/>
      <c r="K66" s="64" t="s">
        <v>19</v>
      </c>
      <c r="L66" s="65"/>
      <c r="M66" s="50" t="str">
        <f>UPPER(IF(OR(L66="a",L66="as"),K64,IF(OR(L66="b",L66="bs"),K68,)))</f>
        <v/>
      </c>
      <c r="N66" s="70"/>
      <c r="O66" s="52"/>
      <c r="P66" s="63"/>
      <c r="Q66" s="53"/>
    </row>
    <row r="67" spans="1:17" s="54" customFormat="1" ht="9.6" customHeight="1" x14ac:dyDescent="0.2">
      <c r="A67" s="56" t="s">
        <v>80</v>
      </c>
      <c r="B67" s="46">
        <f>IF($D67="","",VLOOKUP($D67,[5]男準備名單!$A$7:$P$70,15))</f>
        <v>0</v>
      </c>
      <c r="C67" s="46">
        <f>IF($D67="","",VLOOKUP($D67,[5]男準備名單!$A$7:$P$70,16))</f>
        <v>0</v>
      </c>
      <c r="D67" s="47">
        <v>36</v>
      </c>
      <c r="E67" s="46" t="str">
        <f>UPPER(IF($D67="","",VLOOKUP($D67,[5]男準備名單!$A$7:$P$70,2)))</f>
        <v>周鈞越</v>
      </c>
      <c r="F67" s="46"/>
      <c r="G67" s="46" t="str">
        <f>IF($D67="","",VLOOKUP($D67,[5]男準備名單!$A$7:$P$70,4))</f>
        <v>縣立瑞光國小</v>
      </c>
      <c r="H67" s="49"/>
      <c r="I67" s="50" t="str">
        <f>UPPER(IF(OR(H68="a",H68="as"),E67,IF(OR(H68="b",H68="bs"),E68,)))</f>
        <v/>
      </c>
      <c r="J67" s="51"/>
      <c r="K67" s="66"/>
      <c r="L67" s="67"/>
      <c r="M67" s="58"/>
      <c r="N67" s="52"/>
      <c r="O67" s="52"/>
      <c r="P67" s="52"/>
      <c r="Q67" s="53"/>
    </row>
    <row r="68" spans="1:17" s="54" customFormat="1" ht="9.6" customHeight="1" x14ac:dyDescent="0.2">
      <c r="A68" s="56" t="s">
        <v>81</v>
      </c>
      <c r="B68" s="46">
        <f>IF($D68="","",VLOOKUP($D68,[5]男準備名單!$A$7:$P$70,15))</f>
        <v>0</v>
      </c>
      <c r="C68" s="46">
        <f>IF($D68="","",VLOOKUP($D68,[5]男準備名單!$A$7:$P$70,16))</f>
        <v>0</v>
      </c>
      <c r="D68" s="47">
        <v>44</v>
      </c>
      <c r="E68" s="46" t="str">
        <f>UPPER(IF($D68="","",VLOOKUP($D68,[5]男準備名單!$A$7:$P$70,2)))</f>
        <v>BYE</v>
      </c>
      <c r="F68" s="46"/>
      <c r="G68" s="46">
        <f>IF($D68="","",VLOOKUP($D68,[5]男準備名單!$A$7:$P$70,4))</f>
        <v>0</v>
      </c>
      <c r="H68" s="57"/>
      <c r="I68" s="58"/>
      <c r="J68" s="59"/>
      <c r="K68" s="50" t="str">
        <f>UPPER(IF(OR(J68="a",J68="as"),I67,IF(OR(J68="b",J68="bs"),I69,)))</f>
        <v/>
      </c>
      <c r="L68" s="69"/>
      <c r="M68" s="52"/>
      <c r="N68" s="52"/>
      <c r="O68" s="52"/>
      <c r="P68" s="52"/>
      <c r="Q68" s="53"/>
    </row>
    <row r="69" spans="1:17" s="54" customFormat="1" ht="9.6" customHeight="1" x14ac:dyDescent="0.2">
      <c r="A69" s="56" t="s">
        <v>82</v>
      </c>
      <c r="B69" s="46">
        <f>IF($D69="","",VLOOKUP($D69,[5]男準備名單!$A$7:$P$70,15))</f>
        <v>0</v>
      </c>
      <c r="C69" s="46">
        <f>IF($D69="","",VLOOKUP($D69,[5]男準備名單!$A$7:$P$70,16))</f>
        <v>0</v>
      </c>
      <c r="D69" s="47">
        <v>44</v>
      </c>
      <c r="E69" s="46" t="str">
        <f>UPPER(IF($D69="","",VLOOKUP($D69,[5]男準備名單!$A$7:$P$70,2)))</f>
        <v>BYE</v>
      </c>
      <c r="F69" s="46"/>
      <c r="G69" s="46">
        <f>IF($D69="","",VLOOKUP($D69,[5]男準備名單!$A$7:$P$70,4))</f>
        <v>0</v>
      </c>
      <c r="H69" s="49"/>
      <c r="I69" s="50" t="str">
        <f>UPPER(IF(OR(H70="a",H70="as"),E69,IF(OR(H70="b",H70="bs"),E70,)))</f>
        <v/>
      </c>
      <c r="J69" s="70"/>
      <c r="K69" s="58"/>
      <c r="L69" s="63"/>
      <c r="M69" s="52"/>
      <c r="N69" s="52"/>
      <c r="O69" s="52"/>
      <c r="P69" s="52"/>
      <c r="Q69" s="53"/>
    </row>
    <row r="70" spans="1:17" s="54" customFormat="1" ht="9.6" customHeight="1" x14ac:dyDescent="0.2">
      <c r="A70" s="45" t="s">
        <v>83</v>
      </c>
      <c r="B70" s="46">
        <f>IF($D70="","",VLOOKUP($D70,[5]男準備名單!$A$7:$P$70,15))</f>
        <v>0</v>
      </c>
      <c r="C70" s="46">
        <f>IF($D70="","",VLOOKUP($D70,[5]男準備名單!$A$7:$P$70,16))</f>
        <v>0</v>
      </c>
      <c r="D70" s="47">
        <v>2</v>
      </c>
      <c r="E70" s="48" t="str">
        <f>UPPER(IF($D70="","",VLOOKUP($D70,[5]男準備名單!$A$7:$P$70,2)))</f>
        <v>陳泓諭</v>
      </c>
      <c r="F70" s="48"/>
      <c r="G70" s="48" t="str">
        <f>IF($D70="","",VLOOKUP($D70,[5]男準備名單!$A$7:$P$70,4))</f>
        <v>市立東信國小</v>
      </c>
      <c r="H70" s="57"/>
      <c r="I70" s="58"/>
      <c r="J70" s="52"/>
      <c r="K70" s="63"/>
      <c r="L70" s="71"/>
      <c r="M70" s="63"/>
      <c r="N70" s="63"/>
      <c r="O70" s="52"/>
      <c r="P70" s="52"/>
      <c r="Q70" s="53"/>
    </row>
    <row r="71" spans="1:17" s="54" customFormat="1" ht="6" customHeight="1" x14ac:dyDescent="0.2">
      <c r="A71" s="90"/>
      <c r="B71" s="91"/>
      <c r="C71" s="91"/>
      <c r="D71" s="92"/>
      <c r="E71" s="93"/>
      <c r="F71" s="94"/>
      <c r="G71" s="93"/>
      <c r="H71" s="71"/>
      <c r="I71" s="52"/>
      <c r="J71" s="52"/>
      <c r="K71" s="63"/>
      <c r="L71" s="71"/>
      <c r="M71" s="63"/>
      <c r="N71" s="63"/>
      <c r="O71" s="52"/>
      <c r="P71" s="52"/>
      <c r="Q71" s="53"/>
    </row>
    <row r="72" spans="1:17" s="95" customFormat="1" ht="9" customHeight="1" x14ac:dyDescent="0.2">
      <c r="H72" s="96"/>
      <c r="J72" s="96"/>
      <c r="L72" s="97"/>
      <c r="N72" s="96"/>
      <c r="P72" s="97"/>
    </row>
  </sheetData>
  <mergeCells count="1">
    <mergeCell ref="A4:C4"/>
  </mergeCells>
  <phoneticPr fontId="3" type="noConversion"/>
  <conditionalFormatting sqref="F7:F70">
    <cfRule type="expression" dxfId="25" priority="1" stopIfTrue="1">
      <formula>AND($D7&lt;9,$C7&gt;0)</formula>
    </cfRule>
  </conditionalFormatting>
  <conditionalFormatting sqref="G7:G70">
    <cfRule type="expression" dxfId="24" priority="2" stopIfTrue="1">
      <formula>AND($D7&lt;17,$C7&gt;0)</formula>
    </cfRule>
  </conditionalFormatting>
  <conditionalFormatting sqref="K58 K42 K26 K10 K50 K34 K18 K66 M14 M30 M46 M62 M55 M23 M38">
    <cfRule type="expression" dxfId="23" priority="3" stopIfTrue="1">
      <formula>AND($M$1="CU",K10="Umpire")</formula>
    </cfRule>
    <cfRule type="expression" dxfId="22" priority="4" stopIfTrue="1">
      <formula>AND($M$1="CU",K10&lt;&gt;"Umpire",L10&lt;&gt;"")</formula>
    </cfRule>
    <cfRule type="expression" dxfId="21" priority="5" stopIfTrue="1">
      <formula>AND($M$1="CU",K10&lt;&gt;"Umpire")</formula>
    </cfRule>
  </conditionalFormatting>
  <conditionalFormatting sqref="K8 K12 K16 K20 K24 K28 K32 K36 K40 K44 K48 K52 K56 K60 K64 K68 M18 M26 M34 M42 M50 M58 M66 O14 O30 O46 O62 O38 M10">
    <cfRule type="expression" dxfId="20" priority="6" stopIfTrue="1">
      <formula>J8="as"</formula>
    </cfRule>
    <cfRule type="expression" dxfId="19" priority="7" stopIfTrue="1">
      <formula>J8="bs"</formula>
    </cfRule>
  </conditionalFormatting>
  <conditionalFormatting sqref="I7 I9 I11 I13 I15 I17 I19 I21 I23 I25 I27 I29 I31 I33 I35 I37 I39 I41 I43 I45 I47 I49 I51 I53 I55 I57 I59 I61 I63 I65 I67 I69 O22 O54">
    <cfRule type="expression" dxfId="18" priority="8" stopIfTrue="1">
      <formula>H8="as"</formula>
    </cfRule>
    <cfRule type="expression" dxfId="17" priority="9" stopIfTrue="1">
      <formula>H8="bs"</formula>
    </cfRule>
  </conditionalFormatting>
  <conditionalFormatting sqref="B7:B70">
    <cfRule type="cellIs" dxfId="16" priority="10" stopIfTrue="1" operator="equal">
      <formula>"QA"</formula>
    </cfRule>
    <cfRule type="cellIs" dxfId="15" priority="11" stopIfTrue="1" operator="equal">
      <formula>"DA"</formula>
    </cfRule>
  </conditionalFormatting>
  <conditionalFormatting sqref="H8 H10 H12 H14 H16 H18 H20 H22 H24 H26 H28 H30 H32 H34 H36 H38 H40 H42 H44 H46 H48 H50 H52 H54 H56 H58 H60 H62 H64 H66 H68 H70 J68 J64 J60 J56 J52 J48 J44 J40 J36 J32 J28 J24 J20 J16 J12 J8 L10 L18 L26 L34 L42 L50 L58 L66 N62 N46 N30 N14 N23 N55 N38">
    <cfRule type="expression" dxfId="14" priority="12" stopIfTrue="1">
      <formula>$M$1="CU"</formula>
    </cfRule>
  </conditionalFormatting>
  <conditionalFormatting sqref="D7:D70">
    <cfRule type="expression" dxfId="13" priority="13" stopIfTrue="1">
      <formula>$D7&lt;17</formula>
    </cfRule>
  </conditionalFormatting>
  <dataValidations count="1">
    <dataValidation type="list" allowBlank="1" showInputMessage="1" sqref="K10 K18 K26 K34 K42 K50 K58 K66 M14 M30 M46 M62 M55 M23 M38">
      <formula1>$S$7:$S$16</formula1>
    </dataValidation>
  </dataValidations>
  <printOptions horizontalCentered="1"/>
  <pageMargins left="0.35433070866141736" right="0.35433070866141736" top="0.35433070866141736" bottom="0.35433070866141736" header="0" footer="0"/>
  <pageSetup paperSize="9" scale="9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5]!Jun_Show_CU">
                <anchor moveWithCells="1" sizeWithCells="1">
                  <from>
                    <xdr:col>10</xdr:col>
                    <xdr:colOff>533400</xdr:colOff>
                    <xdr:row>0</xdr:row>
                    <xdr:rowOff>9525</xdr:rowOff>
                  </from>
                  <to>
                    <xdr:col>12</xdr:col>
                    <xdr:colOff>381000</xdr:colOff>
                    <xdr:row>0</xdr:row>
                    <xdr:rowOff>171450</xdr:rowOff>
                  </to>
                </anchor>
              </controlPr>
            </control>
          </mc:Choice>
        </mc:AlternateContent>
        <mc:AlternateContent xmlns:mc="http://schemas.openxmlformats.org/markup-compatibility/2006">
          <mc:Choice Requires="x14">
            <control shapeId="2050" r:id="rId5" name="Button 2">
              <controlPr defaultSize="0" print="0" autoFill="0" autoPict="0" macro="[5]!Jun_Hide_CU">
                <anchor moveWithCells="1" sizeWithCells="1">
                  <from>
                    <xdr:col>10</xdr:col>
                    <xdr:colOff>523875</xdr:colOff>
                    <xdr:row>0</xdr:row>
                    <xdr:rowOff>180975</xdr:rowOff>
                  </from>
                  <to>
                    <xdr:col>12</xdr:col>
                    <xdr:colOff>381000</xdr:colOff>
                    <xdr:row>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7">
    <pageSetUpPr fitToPage="1"/>
  </sheetPr>
  <dimension ref="A1:S72"/>
  <sheetViews>
    <sheetView showGridLines="0" showZeros="0" tabSelected="1" workbookViewId="0">
      <selection activeCell="I12" sqref="I12"/>
    </sheetView>
  </sheetViews>
  <sheetFormatPr defaultRowHeight="12.75" x14ac:dyDescent="0.2"/>
  <cols>
    <col min="1" max="2" width="3.28515625" customWidth="1"/>
    <col min="3" max="3" width="4.7109375" customWidth="1"/>
    <col min="4" max="4" width="4.28515625" customWidth="1"/>
    <col min="5" max="5" width="12.7109375" customWidth="1"/>
    <col min="6" max="6" width="7.7109375" customWidth="1"/>
    <col min="7" max="7" width="5.85546875" customWidth="1"/>
    <col min="8" max="8" width="10" style="98" customWidth="1"/>
    <col min="9" max="9" width="10.7109375" customWidth="1"/>
    <col min="10" max="10" width="1.7109375" style="98" customWidth="1"/>
    <col min="11" max="11" width="10.7109375" customWidth="1"/>
    <col min="12" max="12" width="1.7109375" style="99" customWidth="1"/>
    <col min="13" max="13" width="10.7109375" customWidth="1"/>
    <col min="14" max="14" width="1.7109375" style="98" customWidth="1"/>
    <col min="15" max="15" width="10.7109375" customWidth="1"/>
    <col min="16" max="16" width="1.7109375" style="99" customWidth="1"/>
    <col min="17" max="17" width="0" hidden="1" customWidth="1"/>
    <col min="18" max="18" width="8.28515625" customWidth="1"/>
    <col min="19" max="19" width="11.42578125" hidden="1" customWidth="1"/>
  </cols>
  <sheetData>
    <row r="1" spans="1:19" s="9" customFormat="1" ht="21.75" customHeight="1" x14ac:dyDescent="0.2">
      <c r="A1" s="1">
        <f>'[6]Week SetUp'!$A$6</f>
        <v>0</v>
      </c>
      <c r="B1" s="2"/>
      <c r="C1" s="3"/>
      <c r="D1" s="3"/>
      <c r="E1" s="3"/>
      <c r="F1" s="3"/>
      <c r="G1" s="3"/>
      <c r="H1" s="4"/>
      <c r="I1" s="5" t="s">
        <v>0</v>
      </c>
      <c r="J1" s="4"/>
      <c r="K1" s="6"/>
      <c r="L1" s="4"/>
      <c r="M1" s="4" t="s">
        <v>1</v>
      </c>
      <c r="N1" s="4"/>
      <c r="O1" s="7"/>
      <c r="P1" s="8"/>
    </row>
    <row r="2" spans="1:19" s="15" customFormat="1" x14ac:dyDescent="0.2">
      <c r="A2" s="10" t="str">
        <f>'[6]Week SetUp'!$A$8</f>
        <v>第十六屆福興盃全國大專暨青少年網球錦標賽</v>
      </c>
      <c r="B2" s="11"/>
      <c r="C2" s="12"/>
      <c r="D2" s="12"/>
      <c r="E2" s="12"/>
      <c r="F2" s="12"/>
      <c r="G2" s="12"/>
      <c r="H2" s="13"/>
      <c r="I2" s="14"/>
      <c r="J2" s="13"/>
      <c r="K2" s="6"/>
      <c r="L2" s="13"/>
      <c r="M2" s="12"/>
      <c r="N2" s="13"/>
      <c r="O2" s="12"/>
      <c r="P2" s="13"/>
    </row>
    <row r="3" spans="1:19" s="23" customFormat="1" ht="9" x14ac:dyDescent="0.2">
      <c r="A3" s="16" t="s">
        <v>2</v>
      </c>
      <c r="B3" s="17"/>
      <c r="C3" s="17"/>
      <c r="D3" s="17"/>
      <c r="E3" s="18"/>
      <c r="F3" s="16" t="s">
        <v>3</v>
      </c>
      <c r="G3" s="17"/>
      <c r="H3" s="19"/>
      <c r="I3" s="16" t="s">
        <v>4</v>
      </c>
      <c r="J3" s="20"/>
      <c r="K3" s="21"/>
      <c r="L3" s="20"/>
      <c r="M3" s="17"/>
      <c r="N3" s="19"/>
      <c r="O3" s="18"/>
      <c r="P3" s="22" t="s">
        <v>5</v>
      </c>
    </row>
    <row r="4" spans="1:19" s="29" customFormat="1" ht="11.25" customHeight="1" thickBot="1" x14ac:dyDescent="0.25">
      <c r="A4" s="151" t="s">
        <v>129</v>
      </c>
      <c r="B4" s="151"/>
      <c r="C4" s="151"/>
      <c r="D4" s="24"/>
      <c r="E4" s="24"/>
      <c r="F4" s="24" t="str">
        <f>'[6]Week SetUp'!$C$10</f>
        <v>中山網球場</v>
      </c>
      <c r="G4" s="24"/>
      <c r="H4" s="25"/>
      <c r="I4" s="26">
        <f>'[6]Week SetUp'!$D$10</f>
        <v>0</v>
      </c>
      <c r="J4" s="25"/>
      <c r="K4" s="27" t="str">
        <f>'[6]Week SetUp'!$A$12</f>
        <v>107/2/23~3/01</v>
      </c>
      <c r="L4" s="25"/>
      <c r="M4" s="24"/>
      <c r="N4" s="25"/>
      <c r="O4" s="24"/>
      <c r="P4" s="28" t="str">
        <f>'[6]Week SetUp'!$E$10</f>
        <v>李朝裕</v>
      </c>
    </row>
    <row r="5" spans="1:19" s="37" customFormat="1" ht="9.75" x14ac:dyDescent="0.2">
      <c r="A5" s="30"/>
      <c r="B5" s="31" t="s">
        <v>6</v>
      </c>
      <c r="C5" s="32" t="s">
        <v>7</v>
      </c>
      <c r="D5" s="32" t="s">
        <v>8</v>
      </c>
      <c r="E5" s="33" t="s">
        <v>9</v>
      </c>
      <c r="F5" s="34"/>
      <c r="G5" s="33" t="s">
        <v>10</v>
      </c>
      <c r="H5" s="35"/>
      <c r="I5" s="32" t="s">
        <v>11</v>
      </c>
      <c r="J5" s="35"/>
      <c r="K5" s="32" t="s">
        <v>12</v>
      </c>
      <c r="L5" s="35"/>
      <c r="M5" s="32" t="s">
        <v>13</v>
      </c>
      <c r="N5" s="35"/>
      <c r="O5" s="32" t="s">
        <v>14</v>
      </c>
      <c r="P5" s="36"/>
    </row>
    <row r="6" spans="1:19" s="37" customFormat="1" ht="3.75" customHeight="1" thickBot="1" x14ac:dyDescent="0.25">
      <c r="A6" s="38"/>
      <c r="B6" s="39"/>
      <c r="C6" s="40"/>
      <c r="D6" s="39"/>
      <c r="E6" s="41"/>
      <c r="F6" s="42"/>
      <c r="G6" s="41"/>
      <c r="H6" s="43"/>
      <c r="I6" s="39"/>
      <c r="J6" s="43"/>
      <c r="K6" s="39"/>
      <c r="L6" s="43"/>
      <c r="M6" s="39"/>
      <c r="N6" s="43"/>
      <c r="O6" s="39"/>
      <c r="P6" s="44"/>
    </row>
    <row r="7" spans="1:19" s="54" customFormat="1" ht="9" customHeight="1" x14ac:dyDescent="0.2">
      <c r="A7" s="45" t="s">
        <v>15</v>
      </c>
      <c r="B7" s="46">
        <f>IF($D7="","",VLOOKUP($D7,[6]四男準備名單!$A$7:$P$70,15))</f>
        <v>0</v>
      </c>
      <c r="C7" s="46">
        <f>IF($D7="","",VLOOKUP($D7,[6]四男準備名單!$A$7:$P$70,16))</f>
        <v>0</v>
      </c>
      <c r="D7" s="47">
        <v>1</v>
      </c>
      <c r="E7" s="48" t="str">
        <f>UPPER(IF($D7="","",VLOOKUP($D7,[6]四男準備名單!$A$7:$P$70,2)))</f>
        <v>陳冠守</v>
      </c>
      <c r="F7" s="48"/>
      <c r="G7" s="48" t="str">
        <f>IF($D7="","",VLOOKUP($D7,[6]四男準備名單!$A$7:$P$70,4))</f>
        <v>市立龍潭國小</v>
      </c>
      <c r="H7" s="49"/>
      <c r="I7" s="50" t="str">
        <f>UPPER(IF(OR(H8="a",H8="as"),E7,IF(OR(H8="b",H8="bs"),E8,)))</f>
        <v/>
      </c>
      <c r="J7" s="51"/>
      <c r="K7" s="52"/>
      <c r="L7" s="52"/>
      <c r="M7" s="52"/>
      <c r="N7" s="52"/>
      <c r="O7" s="52"/>
      <c r="P7" s="52"/>
      <c r="Q7" s="53"/>
      <c r="S7" s="55" t="e">
        <f>#REF!</f>
        <v>#REF!</v>
      </c>
    </row>
    <row r="8" spans="1:19" s="54" customFormat="1" ht="9" customHeight="1" x14ac:dyDescent="0.2">
      <c r="A8" s="56" t="s">
        <v>16</v>
      </c>
      <c r="B8" s="46">
        <f>IF($D8="","",VLOOKUP($D8,[6]四男準備名單!$A$7:$P$70,15))</f>
        <v>0</v>
      </c>
      <c r="C8" s="46">
        <f>IF($D8="","",VLOOKUP($D8,[6]四男準備名單!$A$7:$P$70,16))</f>
        <v>0</v>
      </c>
      <c r="D8" s="47">
        <v>55</v>
      </c>
      <c r="E8" s="46" t="str">
        <f>UPPER(IF($D8="","",VLOOKUP($D8,[6]四男準備名單!$A$7:$P$70,2)))</f>
        <v>BYE</v>
      </c>
      <c r="F8" s="46"/>
      <c r="G8" s="46">
        <f>IF($D8="","",VLOOKUP($D8,[6]四男準備名單!$A$7:$P$70,4))</f>
        <v>0</v>
      </c>
      <c r="H8" s="57"/>
      <c r="I8" s="58"/>
      <c r="J8" s="59"/>
      <c r="K8" s="50" t="str">
        <f>UPPER(IF(OR(J8="a",J8="as"),I7,IF(OR(J8="b",J8="bs"),I9,)))</f>
        <v/>
      </c>
      <c r="L8" s="51"/>
      <c r="M8" s="52"/>
      <c r="N8" s="52"/>
      <c r="O8" s="52"/>
      <c r="P8" s="52"/>
      <c r="Q8" s="53"/>
      <c r="S8" s="60" t="e">
        <f>#REF!</f>
        <v>#REF!</v>
      </c>
    </row>
    <row r="9" spans="1:19" s="54" customFormat="1" ht="9" customHeight="1" x14ac:dyDescent="0.2">
      <c r="A9" s="56" t="s">
        <v>17</v>
      </c>
      <c r="B9" s="46">
        <f>IF($D9="","",VLOOKUP($D9,[6]四男準備名單!$A$7:$P$70,15))</f>
        <v>0</v>
      </c>
      <c r="C9" s="46">
        <f>IF($D9="","",VLOOKUP($D9,[6]四男準備名單!$A$7:$P$70,16))</f>
        <v>0</v>
      </c>
      <c r="D9" s="47">
        <v>28</v>
      </c>
      <c r="E9" s="46" t="str">
        <f>UPPER(IF($D9="","",VLOOKUP($D9,[6]四男準備名單!$A$7:$P$70,2)))</f>
        <v>詹鎮宇</v>
      </c>
      <c r="F9" s="46"/>
      <c r="G9" s="46" t="str">
        <f>IF($D9="","",VLOOKUP($D9,[6]四男準備名單!$A$7:$P$70,4))</f>
        <v>市立福山國小</v>
      </c>
      <c r="H9" s="49"/>
      <c r="I9" s="50" t="str">
        <f>UPPER(IF(OR(H10="a",H10="as"),E9,IF(OR(H10="b",H10="bs"),E10,)))</f>
        <v/>
      </c>
      <c r="J9" s="61"/>
      <c r="K9" s="58"/>
      <c r="L9" s="62"/>
      <c r="M9" s="52"/>
      <c r="N9" s="52"/>
      <c r="O9" s="52"/>
      <c r="P9" s="52"/>
      <c r="Q9" s="53"/>
      <c r="S9" s="60" t="e">
        <f>#REF!</f>
        <v>#REF!</v>
      </c>
    </row>
    <row r="10" spans="1:19" s="54" customFormat="1" ht="9" customHeight="1" x14ac:dyDescent="0.2">
      <c r="A10" s="56" t="s">
        <v>18</v>
      </c>
      <c r="B10" s="46">
        <f>IF($D10="","",VLOOKUP($D10,[6]四男準備名單!$A$7:$P$70,15))</f>
        <v>0</v>
      </c>
      <c r="C10" s="46">
        <f>IF($D10="","",VLOOKUP($D10,[6]四男準備名單!$A$7:$P$70,16))</f>
        <v>0</v>
      </c>
      <c r="D10" s="47">
        <v>24</v>
      </c>
      <c r="E10" s="46" t="str">
        <f>UPPER(IF($D10="","",VLOOKUP($D10,[6]四男準備名單!$A$7:$P$70,2)))</f>
        <v>謝以恩</v>
      </c>
      <c r="F10" s="46"/>
      <c r="G10" s="46" t="str">
        <f>IF($D10="","",VLOOKUP($D10,[6]四男準備名單!$A$7:$P$70,4))</f>
        <v>市立陽明國小</v>
      </c>
      <c r="H10" s="57"/>
      <c r="I10" s="58"/>
      <c r="J10" s="63"/>
      <c r="K10" s="64" t="s">
        <v>19</v>
      </c>
      <c r="L10" s="65"/>
      <c r="M10" s="50" t="str">
        <f>UPPER(IF(OR(L10="a",L10="as"),K8,IF(OR(L10="b",L10="bs"),K12,)))</f>
        <v/>
      </c>
      <c r="N10" s="51"/>
      <c r="O10" s="52"/>
      <c r="P10" s="52"/>
      <c r="Q10" s="53"/>
      <c r="S10" s="60" t="e">
        <f>#REF!</f>
        <v>#REF!</v>
      </c>
    </row>
    <row r="11" spans="1:19" s="54" customFormat="1" ht="9.6" customHeight="1" x14ac:dyDescent="0.2">
      <c r="A11" s="56" t="s">
        <v>20</v>
      </c>
      <c r="B11" s="46">
        <f>IF($D11="","",VLOOKUP($D11,[6]四男準備名單!$A$7:$P$70,15))</f>
        <v>0</v>
      </c>
      <c r="C11" s="46">
        <f>IF($D11="","",VLOOKUP($D11,[6]四男準備名單!$A$7:$P$70,16))</f>
        <v>0</v>
      </c>
      <c r="D11" s="47">
        <v>27</v>
      </c>
      <c r="E11" s="46" t="str">
        <f>UPPER(IF($D11="","",VLOOKUP($D11,[6]四男準備名單!$A$7:$P$70,2)))</f>
        <v>陳冠錡</v>
      </c>
      <c r="F11" s="46"/>
      <c r="G11" s="46" t="str">
        <f>IF($D11="","",VLOOKUP($D11,[6]四男準備名單!$A$7:$P$70,4))</f>
        <v>市立福山國小</v>
      </c>
      <c r="H11" s="49"/>
      <c r="I11" s="50" t="str">
        <f>UPPER(IF(OR(H12="a",H12="as"),E11,IF(OR(H12="b",H12="bs"),E12,)))</f>
        <v/>
      </c>
      <c r="J11" s="51"/>
      <c r="K11" s="66"/>
      <c r="L11" s="67"/>
      <c r="M11" s="58"/>
      <c r="N11" s="68"/>
      <c r="O11" s="52"/>
      <c r="P11" s="52"/>
      <c r="Q11" s="53"/>
      <c r="S11" s="60" t="e">
        <f>#REF!</f>
        <v>#REF!</v>
      </c>
    </row>
    <row r="12" spans="1:19" s="54" customFormat="1" ht="9.6" customHeight="1" x14ac:dyDescent="0.2">
      <c r="A12" s="56" t="s">
        <v>21</v>
      </c>
      <c r="B12" s="46">
        <f>IF($D12="","",VLOOKUP($D12,[6]四男準備名單!$A$7:$P$70,15))</f>
        <v>0</v>
      </c>
      <c r="C12" s="46">
        <f>IF($D12="","",VLOOKUP($D12,[6]四男準備名單!$A$7:$P$70,16))</f>
        <v>0</v>
      </c>
      <c r="D12" s="47">
        <v>33</v>
      </c>
      <c r="E12" s="46" t="str">
        <f>UPPER(IF($D12="","",VLOOKUP($D12,[6]四男準備名單!$A$7:$P$70,2)))</f>
        <v>饒睿豐</v>
      </c>
      <c r="F12" s="46"/>
      <c r="G12" s="46" t="str">
        <f>IF($D12="","",VLOOKUP($D12,[6]四男準備名單!$A$7:$P$70,4))</f>
        <v>市立福山國小</v>
      </c>
      <c r="H12" s="57"/>
      <c r="I12" s="58"/>
      <c r="J12" s="59"/>
      <c r="K12" s="50" t="str">
        <f>UPPER(IF(OR(J12="a",J12="as"),I11,IF(OR(J12="b",J12="bs"),I13,)))</f>
        <v/>
      </c>
      <c r="L12" s="69"/>
      <c r="M12" s="52"/>
      <c r="N12" s="62"/>
      <c r="O12" s="52"/>
      <c r="P12" s="52"/>
      <c r="Q12" s="53"/>
      <c r="S12" s="60" t="e">
        <f>#REF!</f>
        <v>#REF!</v>
      </c>
    </row>
    <row r="13" spans="1:19" s="54" customFormat="1" ht="9.6" customHeight="1" x14ac:dyDescent="0.2">
      <c r="A13" s="56" t="s">
        <v>22</v>
      </c>
      <c r="B13" s="46">
        <f>IF($D13="","",VLOOKUP($D13,[6]四男準備名單!$A$7:$P$70,15))</f>
        <v>0</v>
      </c>
      <c r="C13" s="46">
        <f>IF($D13="","",VLOOKUP($D13,[6]四男準備名單!$A$7:$P$70,16))</f>
        <v>0</v>
      </c>
      <c r="D13" s="47">
        <v>37</v>
      </c>
      <c r="E13" s="46" t="str">
        <f>UPPER(IF($D13="","",VLOOKUP($D13,[6]四男準備名單!$A$7:$P$70,2)))</f>
        <v>吳立晟</v>
      </c>
      <c r="F13" s="46"/>
      <c r="G13" s="46" t="str">
        <f>IF($D13="","",VLOOKUP($D13,[6]四男準備名單!$A$7:$P$70,4))</f>
        <v>市立龍潭國小</v>
      </c>
      <c r="H13" s="49"/>
      <c r="I13" s="50" t="str">
        <f>UPPER(IF(OR(H14="a",H14="as"),E13,IF(OR(H14="b",H14="bs"),E14,)))</f>
        <v/>
      </c>
      <c r="J13" s="70"/>
      <c r="K13" s="58"/>
      <c r="L13" s="63"/>
      <c r="M13" s="52"/>
      <c r="N13" s="62"/>
      <c r="O13" s="52"/>
      <c r="P13" s="52"/>
      <c r="Q13" s="53"/>
      <c r="S13" s="60" t="e">
        <f>#REF!</f>
        <v>#REF!</v>
      </c>
    </row>
    <row r="14" spans="1:19" s="54" customFormat="1" ht="9.6" customHeight="1" x14ac:dyDescent="0.2">
      <c r="A14" s="45" t="s">
        <v>23</v>
      </c>
      <c r="B14" s="46">
        <f>IF($D14="","",VLOOKUP($D14,[6]四男準備名單!$A$7:$P$70,15))</f>
        <v>0</v>
      </c>
      <c r="C14" s="46">
        <f>IF($D14="","",VLOOKUP($D14,[6]四男準備名單!$A$7:$P$70,16))</f>
        <v>0</v>
      </c>
      <c r="D14" s="47">
        <v>15</v>
      </c>
      <c r="E14" s="48" t="str">
        <f>UPPER(IF($D14="","",VLOOKUP($D14,[6]四男準備名單!$A$7:$P$70,2)))</f>
        <v>蔡承恩</v>
      </c>
      <c r="F14" s="48"/>
      <c r="G14" s="48" t="str">
        <f>IF($D14="","",VLOOKUP($D14,[6]四男準備名單!$A$7:$P$70,4))</f>
        <v>市立永福國小</v>
      </c>
      <c r="H14" s="57"/>
      <c r="I14" s="58"/>
      <c r="J14" s="52"/>
      <c r="K14" s="63"/>
      <c r="L14" s="71"/>
      <c r="M14" s="64" t="s">
        <v>19</v>
      </c>
      <c r="N14" s="65"/>
      <c r="O14" s="50" t="str">
        <f>UPPER(IF(OR(N14="a",N14="as"),M10,IF(OR(N14="b",N14="bs"),M18,)))</f>
        <v/>
      </c>
      <c r="P14" s="51"/>
      <c r="Q14" s="53"/>
      <c r="S14" s="60" t="e">
        <f>#REF!</f>
        <v>#REF!</v>
      </c>
    </row>
    <row r="15" spans="1:19" s="54" customFormat="1" ht="9.6" customHeight="1" x14ac:dyDescent="0.2">
      <c r="A15" s="45" t="s">
        <v>24</v>
      </c>
      <c r="B15" s="46">
        <f>IF($D15="","",VLOOKUP($D15,[6]四男準備名單!$A$7:$P$70,15))</f>
        <v>0</v>
      </c>
      <c r="C15" s="46">
        <f>IF($D15="","",VLOOKUP($D15,[6]四男準備名單!$A$7:$P$70,16))</f>
        <v>0</v>
      </c>
      <c r="D15" s="47">
        <v>11</v>
      </c>
      <c r="E15" s="48" t="str">
        <f>UPPER(IF($D15="","",VLOOKUP($D15,[6]四男準備名單!$A$7:$P$70,2)))</f>
        <v>劉苡硯</v>
      </c>
      <c r="F15" s="48"/>
      <c r="G15" s="150" t="s">
        <v>131</v>
      </c>
      <c r="H15" s="49"/>
      <c r="I15" s="50" t="str">
        <f>UPPER(IF(OR(H16="a",H16="as"),E15,IF(OR(H16="b",H16="bs"),E16,)))</f>
        <v/>
      </c>
      <c r="J15" s="51"/>
      <c r="K15" s="52"/>
      <c r="L15" s="52"/>
      <c r="M15" s="52"/>
      <c r="N15" s="62"/>
      <c r="O15" s="58"/>
      <c r="P15" s="68"/>
      <c r="Q15" s="53"/>
      <c r="S15" s="60" t="e">
        <f>#REF!</f>
        <v>#REF!</v>
      </c>
    </row>
    <row r="16" spans="1:19" s="54" customFormat="1" ht="9.6" customHeight="1" thickBot="1" x14ac:dyDescent="0.25">
      <c r="A16" s="56" t="s">
        <v>25</v>
      </c>
      <c r="B16" s="46">
        <f>IF($D16="","",VLOOKUP($D16,[6]四男準備名單!$A$7:$P$70,15))</f>
        <v>0</v>
      </c>
      <c r="C16" s="46">
        <f>IF($D16="","",VLOOKUP($D16,[6]四男準備名單!$A$7:$P$70,16))</f>
        <v>0</v>
      </c>
      <c r="D16" s="47">
        <v>55</v>
      </c>
      <c r="E16" s="46" t="str">
        <f>UPPER(IF($D16="","",VLOOKUP($D16,[6]四男準備名單!$A$7:$P$70,2)))</f>
        <v>BYE</v>
      </c>
      <c r="F16" s="46"/>
      <c r="G16" s="46">
        <f>IF($D16="","",VLOOKUP($D16,[6]四男準備名單!$A$7:$P$70,4))</f>
        <v>0</v>
      </c>
      <c r="H16" s="57"/>
      <c r="I16" s="58"/>
      <c r="J16" s="59"/>
      <c r="K16" s="50" t="str">
        <f>UPPER(IF(OR(J16="a",J16="as"),I15,IF(OR(J16="b",J16="bs"),I17,)))</f>
        <v/>
      </c>
      <c r="L16" s="51"/>
      <c r="M16" s="52"/>
      <c r="N16" s="62"/>
      <c r="O16" s="52"/>
      <c r="P16" s="62"/>
      <c r="Q16" s="53"/>
      <c r="S16" s="72" t="e">
        <f>#REF!</f>
        <v>#REF!</v>
      </c>
    </row>
    <row r="17" spans="1:17" s="54" customFormat="1" ht="9.6" customHeight="1" x14ac:dyDescent="0.2">
      <c r="A17" s="56" t="s">
        <v>26</v>
      </c>
      <c r="B17" s="46">
        <f>IF($D17="","",VLOOKUP($D17,[6]四男準備名單!$A$7:$P$70,15))</f>
        <v>0</v>
      </c>
      <c r="C17" s="46">
        <f>IF($D17="","",VLOOKUP($D17,[6]四男準備名單!$A$7:$P$70,16))</f>
        <v>0</v>
      </c>
      <c r="D17" s="47">
        <v>29</v>
      </c>
      <c r="E17" s="46" t="str">
        <f>UPPER(IF($D17="","",VLOOKUP($D17,[6]四男準備名單!$A$7:$P$70,2)))</f>
        <v>陳宥廷</v>
      </c>
      <c r="F17" s="46"/>
      <c r="G17" s="46" t="str">
        <f>IF($D17="","",VLOOKUP($D17,[6]四男準備名單!$A$7:$P$70,4))</f>
        <v>市立福山國小</v>
      </c>
      <c r="H17" s="49"/>
      <c r="I17" s="50" t="str">
        <f>UPPER(IF(OR(H18="a",H18="as"),E17,IF(OR(H18="b",H18="bs"),E18,)))</f>
        <v/>
      </c>
      <c r="J17" s="61"/>
      <c r="K17" s="58"/>
      <c r="L17" s="62"/>
      <c r="M17" s="52"/>
      <c r="N17" s="62"/>
      <c r="O17" s="52"/>
      <c r="P17" s="62"/>
      <c r="Q17" s="53"/>
    </row>
    <row r="18" spans="1:17" s="54" customFormat="1" ht="9.6" customHeight="1" x14ac:dyDescent="0.2">
      <c r="A18" s="56" t="s">
        <v>27</v>
      </c>
      <c r="B18" s="46">
        <f>IF($D18="","",VLOOKUP($D18,[6]四男準備名單!$A$7:$P$70,15))</f>
        <v>0</v>
      </c>
      <c r="C18" s="46">
        <f>IF($D18="","",VLOOKUP($D18,[6]四男準備名單!$A$7:$P$70,16))</f>
        <v>0</v>
      </c>
      <c r="D18" s="47">
        <v>52</v>
      </c>
      <c r="E18" s="46" t="str">
        <f>UPPER(IF($D18="","",VLOOKUP($D18,[6]四男準備名單!$A$7:$P$70,2)))</f>
        <v>張溫彥綸</v>
      </c>
      <c r="F18" s="46"/>
      <c r="G18" s="46" t="str">
        <f>IF($D18="","",VLOOKUP($D18,[6]四男準備名單!$A$7:$P$70,4))</f>
        <v>縣立潮昇國小</v>
      </c>
      <c r="H18" s="57"/>
      <c r="I18" s="58"/>
      <c r="J18" s="63"/>
      <c r="K18" s="64" t="s">
        <v>19</v>
      </c>
      <c r="L18" s="65"/>
      <c r="M18" s="50" t="str">
        <f>UPPER(IF(OR(L18="a",L18="as"),K16,IF(OR(L18="b",L18="bs"),K20,)))</f>
        <v/>
      </c>
      <c r="N18" s="70"/>
      <c r="O18" s="52"/>
      <c r="P18" s="62"/>
      <c r="Q18" s="53"/>
    </row>
    <row r="19" spans="1:17" s="54" customFormat="1" ht="9.6" customHeight="1" x14ac:dyDescent="0.2">
      <c r="A19" s="56" t="s">
        <v>28</v>
      </c>
      <c r="B19" s="46">
        <f>IF($D19="","",VLOOKUP($D19,[6]四男準備名單!$A$7:$P$70,15))</f>
        <v>0</v>
      </c>
      <c r="C19" s="46">
        <f>IF($D19="","",VLOOKUP($D19,[6]四男準備名單!$A$7:$P$70,16))</f>
        <v>0</v>
      </c>
      <c r="D19" s="47">
        <v>23</v>
      </c>
      <c r="E19" s="46" t="str">
        <f>UPPER(IF($D19="","",VLOOKUP($D19,[6]四男準備名單!$A$7:$P$70,2)))</f>
        <v>陳彥宇</v>
      </c>
      <c r="F19" s="46"/>
      <c r="G19" s="46" t="str">
        <f>IF($D19="","",VLOOKUP($D19,[6]四男準備名單!$A$7:$P$70,4))</f>
        <v>市立陽明國小</v>
      </c>
      <c r="H19" s="49"/>
      <c r="I19" s="50" t="str">
        <f>UPPER(IF(OR(H20="a",H20="as"),E19,IF(OR(H20="b",H20="bs"),E20,)))</f>
        <v/>
      </c>
      <c r="J19" s="51"/>
      <c r="K19" s="66"/>
      <c r="L19" s="67"/>
      <c r="M19" s="58"/>
      <c r="N19" s="52"/>
      <c r="O19" s="52"/>
      <c r="P19" s="62"/>
      <c r="Q19" s="53"/>
    </row>
    <row r="20" spans="1:17" s="54" customFormat="1" ht="9.6" customHeight="1" x14ac:dyDescent="0.2">
      <c r="A20" s="56" t="s">
        <v>29</v>
      </c>
      <c r="B20" s="46">
        <f>IF($D20="","",VLOOKUP($D20,[6]四男準備名單!$A$7:$P$70,15))</f>
        <v>0</v>
      </c>
      <c r="C20" s="46">
        <f>IF($D20="","",VLOOKUP($D20,[6]四男準備名單!$A$7:$P$70,16))</f>
        <v>0</v>
      </c>
      <c r="D20" s="47">
        <v>38</v>
      </c>
      <c r="E20" s="46" t="str">
        <f>UPPER(IF($D20="","",VLOOKUP($D20,[6]四男準備名單!$A$7:$P$70,2)))</f>
        <v>董仲禮</v>
      </c>
      <c r="F20" s="46"/>
      <c r="G20" s="46" t="str">
        <f>IF($D20="","",VLOOKUP($D20,[6]四男準備名單!$A$7:$P$70,4))</f>
        <v>高雄美國學校</v>
      </c>
      <c r="H20" s="57"/>
      <c r="I20" s="58"/>
      <c r="J20" s="59"/>
      <c r="K20" s="50" t="str">
        <f>UPPER(IF(OR(J20="a",J20="as"),I19,IF(OR(J20="b",J20="bs"),I21,)))</f>
        <v/>
      </c>
      <c r="L20" s="69"/>
      <c r="M20" s="52"/>
      <c r="N20" s="52"/>
      <c r="O20" s="52"/>
      <c r="P20" s="62"/>
      <c r="Q20" s="53"/>
    </row>
    <row r="21" spans="1:17" s="54" customFormat="1" ht="9.6" customHeight="1" x14ac:dyDescent="0.2">
      <c r="A21" s="56" t="s">
        <v>30</v>
      </c>
      <c r="B21" s="46">
        <f>IF($D21="","",VLOOKUP($D21,[6]四男準備名單!$A$7:$P$70,15))</f>
        <v>0</v>
      </c>
      <c r="C21" s="46">
        <f>IF($D21="","",VLOOKUP($D21,[6]四男準備名單!$A$7:$P$70,16))</f>
        <v>0</v>
      </c>
      <c r="D21" s="47">
        <v>55</v>
      </c>
      <c r="E21" s="46" t="str">
        <f>UPPER(IF($D21="","",VLOOKUP($D21,[6]四男準備名單!$A$7:$P$70,2)))</f>
        <v>BYE</v>
      </c>
      <c r="F21" s="46"/>
      <c r="G21" s="46">
        <f>IF($D21="","",VLOOKUP($D21,[6]四男準備名單!$A$7:$P$70,4))</f>
        <v>0</v>
      </c>
      <c r="H21" s="49"/>
      <c r="I21" s="50" t="str">
        <f>UPPER(IF(OR(H22="a",H22="as"),E21,IF(OR(H22="b",H22="bs"),E22,)))</f>
        <v/>
      </c>
      <c r="J21" s="70"/>
      <c r="K21" s="58"/>
      <c r="L21" s="63"/>
      <c r="M21" s="52"/>
      <c r="N21" s="52"/>
      <c r="O21" s="52"/>
      <c r="P21" s="62"/>
      <c r="Q21" s="53"/>
    </row>
    <row r="22" spans="1:17" s="54" customFormat="1" ht="9" customHeight="1" x14ac:dyDescent="0.2">
      <c r="A22" s="45" t="s">
        <v>31</v>
      </c>
      <c r="B22" s="46">
        <f>IF($D22="","",VLOOKUP($D22,[6]四男準備名單!$A$7:$P$70,15))</f>
        <v>0</v>
      </c>
      <c r="C22" s="46">
        <f>IF($D22="","",VLOOKUP($D22,[6]四男準備名單!$A$7:$P$70,16))</f>
        <v>0</v>
      </c>
      <c r="D22" s="47">
        <v>7</v>
      </c>
      <c r="E22" s="48" t="str">
        <f>UPPER(IF($D22="","",VLOOKUP($D22,[6]四男準備名單!$A$7:$P$70,2)))</f>
        <v>曹哲豪</v>
      </c>
      <c r="F22" s="48"/>
      <c r="G22" s="48" t="str">
        <f>IF($D22="","",VLOOKUP($D22,[6]四男準備名單!$A$7:$P$70,4))</f>
        <v>縣立花壇國小</v>
      </c>
      <c r="H22" s="57"/>
      <c r="I22" s="58"/>
      <c r="J22" s="52"/>
      <c r="K22" s="63"/>
      <c r="L22" s="71"/>
      <c r="M22" s="73" t="s">
        <v>32</v>
      </c>
      <c r="N22" s="74"/>
      <c r="O22" s="50" t="str">
        <f>UPPER(IF(OR(N23="a",N23="as"),O8,IF(OR(N23="b",N23="bs"),O30,)))</f>
        <v/>
      </c>
      <c r="P22" s="75"/>
      <c r="Q22" s="53"/>
    </row>
    <row r="23" spans="1:17" s="54" customFormat="1" ht="9.6" customHeight="1" x14ac:dyDescent="0.2">
      <c r="A23" s="45" t="s">
        <v>33</v>
      </c>
      <c r="B23" s="46">
        <f>IF($D23="","",VLOOKUP($D23,[6]四男準備名單!$A$7:$P$70,15))</f>
        <v>0</v>
      </c>
      <c r="C23" s="46">
        <f>IF($D23="","",VLOOKUP($D23,[6]四男準備名單!$A$7:$P$70,16))</f>
        <v>0</v>
      </c>
      <c r="D23" s="47">
        <v>3</v>
      </c>
      <c r="E23" s="48" t="str">
        <f>UPPER(IF($D23="","",VLOOKUP($D23,[6]四男準備名單!$A$7:$P$70,2)))</f>
        <v>曾子淵</v>
      </c>
      <c r="F23" s="48"/>
      <c r="G23" s="48" t="str">
        <f>IF($D23="","",VLOOKUP($D23,[6]四男準備名單!$A$7:$P$70,4))</f>
        <v>市立三民區民族國小</v>
      </c>
      <c r="H23" s="49"/>
      <c r="I23" s="50" t="str">
        <f>UPPER(IF(OR(H24="a",H24="as"),E23,IF(OR(H24="b",H24="bs"),E24,)))</f>
        <v/>
      </c>
      <c r="J23" s="51"/>
      <c r="K23" s="52"/>
      <c r="L23" s="52"/>
      <c r="M23" s="64" t="s">
        <v>19</v>
      </c>
      <c r="N23" s="76"/>
      <c r="O23" s="77"/>
      <c r="P23" s="78"/>
      <c r="Q23" s="53"/>
    </row>
    <row r="24" spans="1:17" s="54" customFormat="1" ht="9.6" customHeight="1" x14ac:dyDescent="0.2">
      <c r="A24" s="56" t="s">
        <v>34</v>
      </c>
      <c r="B24" s="46">
        <f>IF($D24="","",VLOOKUP($D24,[6]四男準備名單!$A$7:$P$70,15))</f>
        <v>0</v>
      </c>
      <c r="C24" s="46">
        <f>IF($D24="","",VLOOKUP($D24,[6]四男準備名單!$A$7:$P$70,16))</f>
        <v>0</v>
      </c>
      <c r="D24" s="47">
        <v>55</v>
      </c>
      <c r="E24" s="46" t="str">
        <f>UPPER(IF($D24="","",VLOOKUP($D24,[6]四男準備名單!$A$7:$P$70,2)))</f>
        <v>BYE</v>
      </c>
      <c r="F24" s="46"/>
      <c r="G24" s="46">
        <f>IF($D24="","",VLOOKUP($D24,[6]四男準備名單!$A$7:$P$70,4))</f>
        <v>0</v>
      </c>
      <c r="H24" s="57"/>
      <c r="I24" s="58"/>
      <c r="J24" s="59"/>
      <c r="K24" s="50" t="str">
        <f>UPPER(IF(OR(J24="a",J24="as"),I23,IF(OR(J24="b",J24="bs"),I25,)))</f>
        <v/>
      </c>
      <c r="L24" s="51"/>
      <c r="M24" s="52"/>
      <c r="N24" s="52"/>
      <c r="O24" s="52"/>
      <c r="P24" s="62"/>
      <c r="Q24" s="53"/>
    </row>
    <row r="25" spans="1:17" s="54" customFormat="1" ht="9.6" customHeight="1" x14ac:dyDescent="0.2">
      <c r="A25" s="56" t="s">
        <v>35</v>
      </c>
      <c r="B25" s="46">
        <f>IF($D25="","",VLOOKUP($D25,[6]四男準備名單!$A$7:$P$70,15))</f>
        <v>0</v>
      </c>
      <c r="C25" s="46">
        <f>IF($D25="","",VLOOKUP($D25,[6]四男準備名單!$A$7:$P$70,16))</f>
        <v>0</v>
      </c>
      <c r="D25" s="47">
        <v>47</v>
      </c>
      <c r="E25" s="46" t="str">
        <f>UPPER(IF($D25="","",VLOOKUP($D25,[6]四男準備名單!$A$7:$P$70,2)))</f>
        <v>林聖鈞</v>
      </c>
      <c r="F25" s="46"/>
      <c r="G25" s="46" t="str">
        <f>IF($D25="","",VLOOKUP($D25,[6]四男準備名單!$A$7:$P$70,4))</f>
        <v>縣立僑光國小</v>
      </c>
      <c r="H25" s="49"/>
      <c r="I25" s="50" t="str">
        <f>UPPER(IF(OR(H26="a",H26="as"),E25,IF(OR(H26="b",H26="bs"),E26,)))</f>
        <v/>
      </c>
      <c r="J25" s="61"/>
      <c r="K25" s="58"/>
      <c r="L25" s="62"/>
      <c r="M25" s="52"/>
      <c r="N25" s="52"/>
      <c r="O25" s="52"/>
      <c r="P25" s="62"/>
      <c r="Q25" s="53"/>
    </row>
    <row r="26" spans="1:17" s="54" customFormat="1" ht="9.6" customHeight="1" x14ac:dyDescent="0.2">
      <c r="A26" s="56" t="s">
        <v>36</v>
      </c>
      <c r="B26" s="46">
        <f>IF($D26="","",VLOOKUP($D26,[6]四男準備名單!$A$7:$P$70,15))</f>
        <v>0</v>
      </c>
      <c r="C26" s="46">
        <f>IF($D26="","",VLOOKUP($D26,[6]四男準備名單!$A$7:$P$70,16))</f>
        <v>0</v>
      </c>
      <c r="D26" s="47">
        <v>35</v>
      </c>
      <c r="E26" s="46" t="str">
        <f>UPPER(IF($D26="","",VLOOKUP($D26,[6]四男準備名單!$A$7:$P$70,2)))</f>
        <v>張騰中</v>
      </c>
      <c r="F26" s="46"/>
      <c r="G26" s="46" t="str">
        <f>IF($D26="","",VLOOKUP($D26,[6]四男準備名單!$A$7:$P$70,4))</f>
        <v>市立龍華國小　</v>
      </c>
      <c r="H26" s="57"/>
      <c r="I26" s="58"/>
      <c r="J26" s="63"/>
      <c r="K26" s="64" t="s">
        <v>19</v>
      </c>
      <c r="L26" s="65"/>
      <c r="M26" s="50" t="str">
        <f>UPPER(IF(OR(L26="a",L26="as"),K24,IF(OR(L26="b",L26="bs"),K28,)))</f>
        <v/>
      </c>
      <c r="N26" s="51"/>
      <c r="O26" s="52"/>
      <c r="P26" s="62"/>
      <c r="Q26" s="53"/>
    </row>
    <row r="27" spans="1:17" s="54" customFormat="1" ht="9.6" customHeight="1" x14ac:dyDescent="0.2">
      <c r="A27" s="56" t="s">
        <v>37</v>
      </c>
      <c r="B27" s="46">
        <f>IF($D27="","",VLOOKUP($D27,[6]四男準備名單!$A$7:$P$70,15))</f>
        <v>0</v>
      </c>
      <c r="C27" s="46">
        <f>IF($D27="","",VLOOKUP($D27,[6]四男準備名單!$A$7:$P$70,16))</f>
        <v>0</v>
      </c>
      <c r="D27" s="47">
        <v>19</v>
      </c>
      <c r="E27" s="46" t="str">
        <f>UPPER(IF($D27="","",VLOOKUP($D27,[6]四男準備名單!$A$7:$P$70,2)))</f>
        <v>郭載元</v>
      </c>
      <c r="F27" s="46"/>
      <c r="G27" s="46" t="str">
        <f>IF($D27="","",VLOOKUP($D27,[6]四男準備名單!$A$7:$P$70,4))</f>
        <v>市立東信國小</v>
      </c>
      <c r="H27" s="49"/>
      <c r="I27" s="50" t="str">
        <f>UPPER(IF(OR(H28="a",H28="as"),E27,IF(OR(H28="b",H28="bs"),E28,)))</f>
        <v/>
      </c>
      <c r="J27" s="51"/>
      <c r="K27" s="66"/>
      <c r="L27" s="67"/>
      <c r="M27" s="58"/>
      <c r="N27" s="68"/>
      <c r="O27" s="52"/>
      <c r="P27" s="62"/>
      <c r="Q27" s="53"/>
    </row>
    <row r="28" spans="1:17" s="54" customFormat="1" ht="9.6" customHeight="1" x14ac:dyDescent="0.2">
      <c r="A28" s="56" t="s">
        <v>38</v>
      </c>
      <c r="B28" s="46">
        <f>IF($D28="","",VLOOKUP($D28,[6]四男準備名單!$A$7:$P$70,15))</f>
        <v>0</v>
      </c>
      <c r="C28" s="46">
        <f>IF($D28="","",VLOOKUP($D28,[6]四男準備名單!$A$7:$P$70,16))</f>
        <v>0</v>
      </c>
      <c r="D28" s="47">
        <v>44</v>
      </c>
      <c r="E28" s="46" t="str">
        <f>UPPER(IF($D28="","",VLOOKUP($D28,[6]四男準備名單!$A$7:$P$70,2)))</f>
        <v>陳亞成</v>
      </c>
      <c r="F28" s="46"/>
      <c r="G28" s="46" t="str">
        <f>IF($D28="","",VLOOKUP($D28,[6]四男準備名單!$A$7:$P$70,4))</f>
        <v>縣立瑞光國小</v>
      </c>
      <c r="H28" s="57"/>
      <c r="I28" s="58"/>
      <c r="J28" s="59"/>
      <c r="K28" s="50" t="str">
        <f>UPPER(IF(OR(J28="a",J28="as"),I27,IF(OR(J28="b",J28="bs"),I29,)))</f>
        <v/>
      </c>
      <c r="L28" s="69"/>
      <c r="M28" s="52"/>
      <c r="N28" s="62"/>
      <c r="O28" s="52"/>
      <c r="P28" s="62"/>
      <c r="Q28" s="53"/>
    </row>
    <row r="29" spans="1:17" s="54" customFormat="1" ht="9.6" customHeight="1" x14ac:dyDescent="0.2">
      <c r="A29" s="56" t="s">
        <v>39</v>
      </c>
      <c r="B29" s="46">
        <f>IF($D29="","",VLOOKUP($D29,[6]四男準備名單!$A$7:$P$70,15))</f>
        <v>0</v>
      </c>
      <c r="C29" s="46">
        <f>IF($D29="","",VLOOKUP($D29,[6]四男準備名單!$A$7:$P$70,16))</f>
        <v>0</v>
      </c>
      <c r="D29" s="47">
        <v>30</v>
      </c>
      <c r="E29" s="46" t="str">
        <f>UPPER(IF($D29="","",VLOOKUP($D29,[6]四男準備名單!$A$7:$P$70,2)))</f>
        <v>李皇賜</v>
      </c>
      <c r="F29" s="46"/>
      <c r="G29" s="46" t="str">
        <f>IF($D29="","",VLOOKUP($D29,[6]四男準備名單!$A$7:$P$70,4))</f>
        <v>市立福山國小</v>
      </c>
      <c r="H29" s="49"/>
      <c r="I29" s="50" t="str">
        <f>UPPER(IF(OR(H30="a",H30="as"),E29,IF(OR(H30="b",H30="bs"),E30,)))</f>
        <v/>
      </c>
      <c r="J29" s="70"/>
      <c r="K29" s="58"/>
      <c r="L29" s="63"/>
      <c r="M29" s="52"/>
      <c r="N29" s="62"/>
      <c r="O29" s="52"/>
      <c r="P29" s="62"/>
      <c r="Q29" s="53"/>
    </row>
    <row r="30" spans="1:17" s="54" customFormat="1" ht="9.6" customHeight="1" x14ac:dyDescent="0.2">
      <c r="A30" s="45" t="s">
        <v>40</v>
      </c>
      <c r="B30" s="46">
        <f>IF($D30="","",VLOOKUP($D30,[6]四男準備名單!$A$7:$P$70,15))</f>
        <v>0</v>
      </c>
      <c r="C30" s="46">
        <f>IF($D30="","",VLOOKUP($D30,[6]四男準備名單!$A$7:$P$70,16))</f>
        <v>0</v>
      </c>
      <c r="D30" s="47">
        <v>16</v>
      </c>
      <c r="E30" s="48" t="str">
        <f>UPPER(IF($D30="","",VLOOKUP($D30,[6]四男準備名單!$A$7:$P$70,2)))</f>
        <v>許家程</v>
      </c>
      <c r="F30" s="48"/>
      <c r="G30" s="48" t="str">
        <f>IF($D30="","",VLOOKUP($D30,[6]四男準備名單!$A$7:$P$70,4))</f>
        <v>縣立海豐國小</v>
      </c>
      <c r="H30" s="57"/>
      <c r="I30" s="58"/>
      <c r="J30" s="52"/>
      <c r="K30" s="63"/>
      <c r="L30" s="71"/>
      <c r="M30" s="64" t="s">
        <v>19</v>
      </c>
      <c r="N30" s="65"/>
      <c r="O30" s="50" t="str">
        <f>UPPER(IF(OR(N30="a",N30="as"),M26,IF(OR(N30="b",N30="bs"),M34,)))</f>
        <v/>
      </c>
      <c r="P30" s="70"/>
      <c r="Q30" s="53"/>
    </row>
    <row r="31" spans="1:17" s="54" customFormat="1" ht="9.6" customHeight="1" x14ac:dyDescent="0.2">
      <c r="A31" s="45" t="s">
        <v>41</v>
      </c>
      <c r="B31" s="46">
        <f>IF($D31="","",VLOOKUP($D31,[6]四男準備名單!$A$7:$P$70,15))</f>
        <v>0</v>
      </c>
      <c r="C31" s="46">
        <f>IF($D31="","",VLOOKUP($D31,[6]四男準備名單!$A$7:$P$70,16))</f>
        <v>0</v>
      </c>
      <c r="D31" s="47">
        <v>10</v>
      </c>
      <c r="E31" s="48" t="str">
        <f>UPPER(IF($D31="","",VLOOKUP($D31,[6]四男準備名單!$A$7:$P$70,2)))</f>
        <v>毛冠淮</v>
      </c>
      <c r="F31" s="48"/>
      <c r="G31" s="48" t="str">
        <f>IF($D31="","",VLOOKUP($D31,[6]四男準備名單!$A$7:$P$70,4))</f>
        <v>國立屏東教大實小</v>
      </c>
      <c r="H31" s="49"/>
      <c r="I31" s="50" t="str">
        <f>UPPER(IF(OR(H32="a",H32="as"),E31,IF(OR(H32="b",H32="bs"),E32,)))</f>
        <v/>
      </c>
      <c r="J31" s="51"/>
      <c r="K31" s="52"/>
      <c r="L31" s="52"/>
      <c r="M31" s="52"/>
      <c r="N31" s="62"/>
      <c r="O31" s="58"/>
      <c r="P31" s="63"/>
      <c r="Q31" s="53"/>
    </row>
    <row r="32" spans="1:17" s="54" customFormat="1" ht="9.6" customHeight="1" x14ac:dyDescent="0.2">
      <c r="A32" s="56" t="s">
        <v>42</v>
      </c>
      <c r="B32" s="46">
        <f>IF($D32="","",VLOOKUP($D32,[6]四男準備名單!$A$7:$P$70,15))</f>
        <v>0</v>
      </c>
      <c r="C32" s="46">
        <f>IF($D32="","",VLOOKUP($D32,[6]四男準備名單!$A$7:$P$70,16))</f>
        <v>0</v>
      </c>
      <c r="D32" s="47">
        <v>55</v>
      </c>
      <c r="E32" s="46" t="str">
        <f>UPPER(IF($D32="","",VLOOKUP($D32,[6]四男準備名單!$A$7:$P$70,2)))</f>
        <v>BYE</v>
      </c>
      <c r="F32" s="46"/>
      <c r="G32" s="46">
        <f>IF($D32="","",VLOOKUP($D32,[6]四男準備名單!$A$7:$P$70,4))</f>
        <v>0</v>
      </c>
      <c r="H32" s="57"/>
      <c r="I32" s="58"/>
      <c r="J32" s="59"/>
      <c r="K32" s="50" t="str">
        <f>UPPER(IF(OR(J32="a",J32="as"),I31,IF(OR(J32="b",J32="bs"),I33,)))</f>
        <v/>
      </c>
      <c r="L32" s="51"/>
      <c r="M32" s="52"/>
      <c r="N32" s="62"/>
      <c r="O32" s="52"/>
      <c r="P32" s="63"/>
      <c r="Q32" s="53"/>
    </row>
    <row r="33" spans="1:17" s="54" customFormat="1" ht="9.6" customHeight="1" x14ac:dyDescent="0.2">
      <c r="A33" s="56" t="s">
        <v>43</v>
      </c>
      <c r="B33" s="46">
        <f>IF($D33="","",VLOOKUP($D33,[6]四男準備名單!$A$7:$P$70,15))</f>
        <v>0</v>
      </c>
      <c r="C33" s="46">
        <f>IF($D33="","",VLOOKUP($D33,[6]四男準備名單!$A$7:$P$70,16))</f>
        <v>0</v>
      </c>
      <c r="D33" s="47">
        <v>21</v>
      </c>
      <c r="E33" s="46" t="str">
        <f>UPPER(IF($D33="","",VLOOKUP($D33,[6]四男準備名單!$A$7:$P$70,2)))</f>
        <v>張硯勛</v>
      </c>
      <c r="F33" s="46"/>
      <c r="G33" s="46" t="str">
        <f>IF($D33="","",VLOOKUP($D33,[6]四男準備名單!$A$7:$P$70,4))</f>
        <v>市立陽明國小</v>
      </c>
      <c r="H33" s="49"/>
      <c r="I33" s="50" t="str">
        <f>UPPER(IF(OR(H34="a",H34="as"),E33,IF(OR(H34="b",H34="bs"),E34,)))</f>
        <v/>
      </c>
      <c r="J33" s="61"/>
      <c r="K33" s="58"/>
      <c r="L33" s="62"/>
      <c r="M33" s="52"/>
      <c r="N33" s="62"/>
      <c r="O33" s="52"/>
      <c r="P33" s="63"/>
      <c r="Q33" s="53"/>
    </row>
    <row r="34" spans="1:17" s="54" customFormat="1" ht="9.6" customHeight="1" x14ac:dyDescent="0.2">
      <c r="A34" s="56" t="s">
        <v>44</v>
      </c>
      <c r="B34" s="46">
        <f>IF($D34="","",VLOOKUP($D34,[6]四男準備名單!$A$7:$P$70,15))</f>
        <v>0</v>
      </c>
      <c r="C34" s="46">
        <f>IF($D34="","",VLOOKUP($D34,[6]四男準備名單!$A$7:$P$70,16))</f>
        <v>0</v>
      </c>
      <c r="D34" s="47">
        <v>41</v>
      </c>
      <c r="E34" s="46" t="str">
        <f>UPPER(IF($D34="","",VLOOKUP($D34,[6]四男準備名單!$A$7:$P$70,2)))</f>
        <v>成書宇</v>
      </c>
      <c r="F34" s="46"/>
      <c r="G34" s="46" t="str">
        <f>IF($D34="","",VLOOKUP($D34,[6]四男準備名單!$A$7:$P$70,4))</f>
        <v>縣立信義國小</v>
      </c>
      <c r="H34" s="57"/>
      <c r="I34" s="58"/>
      <c r="J34" s="63"/>
      <c r="K34" s="64" t="s">
        <v>19</v>
      </c>
      <c r="L34" s="65"/>
      <c r="M34" s="50" t="str">
        <f>UPPER(IF(OR(L34="a",L34="as"),K32,IF(OR(L34="b",L34="bs"),K36,)))</f>
        <v/>
      </c>
      <c r="N34" s="70"/>
      <c r="O34" s="52"/>
      <c r="P34" s="63"/>
      <c r="Q34" s="53"/>
    </row>
    <row r="35" spans="1:17" s="54" customFormat="1" ht="9.6" customHeight="1" x14ac:dyDescent="0.2">
      <c r="A35" s="56" t="s">
        <v>45</v>
      </c>
      <c r="B35" s="46">
        <f>IF($D35="","",VLOOKUP($D35,[6]四男準備名單!$A$7:$P$70,15))</f>
        <v>0</v>
      </c>
      <c r="C35" s="46">
        <f>IF($D35="","",VLOOKUP($D35,[6]四男準備名單!$A$7:$P$70,16))</f>
        <v>0</v>
      </c>
      <c r="D35" s="47">
        <v>32</v>
      </c>
      <c r="E35" s="46" t="str">
        <f>UPPER(IF($D35="","",VLOOKUP($D35,[6]四男準備名單!$A$7:$P$70,2)))</f>
        <v>鄭智遠</v>
      </c>
      <c r="F35" s="46"/>
      <c r="G35" s="46" t="str">
        <f>IF($D35="","",VLOOKUP($D35,[6]四男準備名單!$A$7:$P$70,4))</f>
        <v>市立福山國小</v>
      </c>
      <c r="H35" s="49"/>
      <c r="I35" s="50" t="str">
        <f>UPPER(IF(OR(H36="a",H36="as"),E35,IF(OR(H36="b",H36="bs"),E36,)))</f>
        <v/>
      </c>
      <c r="J35" s="51"/>
      <c r="K35" s="66"/>
      <c r="L35" s="67"/>
      <c r="M35" s="58"/>
      <c r="N35" s="52"/>
      <c r="O35" s="52"/>
      <c r="P35" s="52"/>
      <c r="Q35" s="53"/>
    </row>
    <row r="36" spans="1:17" s="54" customFormat="1" ht="9.6" customHeight="1" x14ac:dyDescent="0.2">
      <c r="A36" s="56" t="s">
        <v>46</v>
      </c>
      <c r="B36" s="46">
        <f>IF($D36="","",VLOOKUP($D36,[6]四男準備名單!$A$7:$P$70,15))</f>
        <v>0</v>
      </c>
      <c r="C36" s="46">
        <f>IF($D36="","",VLOOKUP($D36,[6]四男準備名單!$A$7:$P$70,16))</f>
        <v>0</v>
      </c>
      <c r="D36" s="47">
        <v>26</v>
      </c>
      <c r="E36" s="46" t="str">
        <f>UPPER(IF($D36="","",VLOOKUP($D36,[6]四男準備名單!$A$7:$P$70,2)))</f>
        <v>朱翊愷</v>
      </c>
      <c r="F36" s="46"/>
      <c r="G36" s="46" t="str">
        <f>IF($D36="","",VLOOKUP($D36,[6]四男準備名單!$A$7:$P$70,4))</f>
        <v>市立新甲國小</v>
      </c>
      <c r="H36" s="57"/>
      <c r="I36" s="58"/>
      <c r="J36" s="59"/>
      <c r="K36" s="50" t="str">
        <f>UPPER(IF(OR(J36="a",J36="as"),I35,IF(OR(J36="b",J36="bs"),I37,)))</f>
        <v/>
      </c>
      <c r="L36" s="69"/>
      <c r="M36" s="79" t="s">
        <v>47</v>
      </c>
      <c r="N36" s="80"/>
      <c r="O36" s="79" t="s">
        <v>48</v>
      </c>
      <c r="P36" s="80"/>
      <c r="Q36" s="53"/>
    </row>
    <row r="37" spans="1:17" s="54" customFormat="1" ht="9.6" customHeight="1" x14ac:dyDescent="0.2">
      <c r="A37" s="56" t="s">
        <v>49</v>
      </c>
      <c r="B37" s="46">
        <f>IF($D37="","",VLOOKUP($D37,[6]四男準備名單!$A$7:$P$70,15))</f>
        <v>0</v>
      </c>
      <c r="C37" s="46">
        <f>IF($D37="","",VLOOKUP($D37,[6]四男準備名單!$A$7:$P$70,16))</f>
        <v>0</v>
      </c>
      <c r="D37" s="47">
        <v>55</v>
      </c>
      <c r="E37" s="46" t="str">
        <f>UPPER(IF($D37="","",VLOOKUP($D37,[6]四男準備名單!$A$7:$P$70,2)))</f>
        <v>BYE</v>
      </c>
      <c r="F37" s="46"/>
      <c r="G37" s="46">
        <f>IF($D37="","",VLOOKUP($D37,[6]四男準備名單!$A$7:$P$70,4))</f>
        <v>0</v>
      </c>
      <c r="H37" s="49"/>
      <c r="I37" s="50" t="str">
        <f>UPPER(IF(OR(H38="a",H38="as"),E37,IF(OR(H38="b",H38="bs"),E38,)))</f>
        <v/>
      </c>
      <c r="J37" s="70"/>
      <c r="K37" s="58"/>
      <c r="L37" s="63"/>
      <c r="M37" s="81" t="str">
        <f>UPPER(IF(OR(N23="a",N23="as"),O8,IF(OR(N23="b",N23="bs"),O30,)))</f>
        <v/>
      </c>
      <c r="N37" s="82"/>
      <c r="O37" s="83"/>
      <c r="P37" s="80"/>
      <c r="Q37" s="53"/>
    </row>
    <row r="38" spans="1:17" s="54" customFormat="1" ht="9.6" customHeight="1" x14ac:dyDescent="0.2">
      <c r="A38" s="45" t="s">
        <v>50</v>
      </c>
      <c r="B38" s="46">
        <f>IF($D38="","",VLOOKUP($D38,[6]四男準備名單!$A$7:$P$70,15))</f>
        <v>0</v>
      </c>
      <c r="C38" s="46">
        <f>IF($D38="","",VLOOKUP($D38,[6]四男準備名單!$A$7:$P$70,16))</f>
        <v>0</v>
      </c>
      <c r="D38" s="47">
        <v>5</v>
      </c>
      <c r="E38" s="48" t="str">
        <f>UPPER(IF($D38="","",VLOOKUP($D38,[6]四男準備名單!$A$7:$P$70,2)))</f>
        <v>歐子毅</v>
      </c>
      <c r="F38" s="48"/>
      <c r="G38" s="48" t="str">
        <f>IF($D38="","",VLOOKUP($D38,[6]四男準備名單!$A$7:$P$70,4))</f>
        <v>市立三民區民族國小</v>
      </c>
      <c r="H38" s="57"/>
      <c r="I38" s="58"/>
      <c r="J38" s="52"/>
      <c r="K38" s="63"/>
      <c r="L38" s="84"/>
      <c r="M38" s="85" t="s">
        <v>19</v>
      </c>
      <c r="N38" s="86"/>
      <c r="O38" s="87" t="str">
        <f>UPPER(IF(OR(N38="a",N38="as"),M37,IF(OR(N38="b",N38="bs"),M39,)))</f>
        <v/>
      </c>
      <c r="P38" s="82"/>
      <c r="Q38" s="53"/>
    </row>
    <row r="39" spans="1:17" s="54" customFormat="1" ht="9.6" customHeight="1" x14ac:dyDescent="0.2">
      <c r="A39" s="45" t="s">
        <v>51</v>
      </c>
      <c r="B39" s="46">
        <f>IF($D39="","",VLOOKUP($D39,[6]四男準備名單!$A$7:$P$70,15))</f>
        <v>0</v>
      </c>
      <c r="C39" s="46">
        <f>IF($D39="","",VLOOKUP($D39,[6]四男準備名單!$A$7:$P$70,16))</f>
        <v>0</v>
      </c>
      <c r="D39" s="47">
        <v>6</v>
      </c>
      <c r="E39" s="48" t="str">
        <f>UPPER(IF($D39="","",VLOOKUP($D39,[6]四男準備名單!$A$7:$P$70,2)))</f>
        <v>戴奕富</v>
      </c>
      <c r="F39" s="48"/>
      <c r="G39" s="48" t="str">
        <f>IF($D39="","",VLOOKUP($D39,[6]四男準備名單!$A$7:$P$70,4))</f>
        <v>縣立瑞光國小</v>
      </c>
      <c r="H39" s="49"/>
      <c r="I39" s="50" t="str">
        <f>UPPER(IF(OR(H40="a",H40="as"),E39,IF(OR(H40="b",H40="bs"),E40,)))</f>
        <v/>
      </c>
      <c r="J39" s="51"/>
      <c r="K39" s="52"/>
      <c r="L39" s="88"/>
      <c r="M39" s="81" t="str">
        <f>UPPER(IF(OR(N55="a",N55="as"),O46,IF(OR(N55="b",N55="bs"),O62,)))</f>
        <v/>
      </c>
      <c r="N39" s="89"/>
      <c r="O39" s="80"/>
      <c r="P39" s="80"/>
      <c r="Q39" s="53"/>
    </row>
    <row r="40" spans="1:17" s="54" customFormat="1" ht="9.6" customHeight="1" x14ac:dyDescent="0.2">
      <c r="A40" s="56" t="s">
        <v>52</v>
      </c>
      <c r="B40" s="46">
        <f>IF($D40="","",VLOOKUP($D40,[6]四男準備名單!$A$7:$P$70,15))</f>
        <v>0</v>
      </c>
      <c r="C40" s="46">
        <f>IF($D40="","",VLOOKUP($D40,[6]四男準備名單!$A$7:$P$70,16))</f>
        <v>0</v>
      </c>
      <c r="D40" s="47">
        <v>55</v>
      </c>
      <c r="E40" s="46" t="str">
        <f>UPPER(IF($D40="","",VLOOKUP($D40,[6]四男準備名單!$A$7:$P$70,2)))</f>
        <v>BYE</v>
      </c>
      <c r="F40" s="46"/>
      <c r="G40" s="46">
        <f>IF($D40="","",VLOOKUP($D40,[6]四男準備名單!$A$7:$P$70,4))</f>
        <v>0</v>
      </c>
      <c r="H40" s="57"/>
      <c r="I40" s="58"/>
      <c r="J40" s="59"/>
      <c r="K40" s="50" t="str">
        <f>UPPER(IF(OR(J40="a",J40="as"),I39,IF(OR(J40="b",J40="bs"),I41,)))</f>
        <v/>
      </c>
      <c r="L40" s="51"/>
      <c r="M40" s="80"/>
      <c r="N40" s="80"/>
      <c r="O40" s="80"/>
      <c r="P40" s="80"/>
      <c r="Q40" s="53"/>
    </row>
    <row r="41" spans="1:17" s="54" customFormat="1" ht="9.6" customHeight="1" x14ac:dyDescent="0.2">
      <c r="A41" s="56" t="s">
        <v>53</v>
      </c>
      <c r="B41" s="46">
        <f>IF($D41="","",VLOOKUP($D41,[6]四男準備名單!$A$7:$P$70,15))</f>
        <v>0</v>
      </c>
      <c r="C41" s="46">
        <f>IF($D41="","",VLOOKUP($D41,[6]四男準備名單!$A$7:$P$70,16))</f>
        <v>0</v>
      </c>
      <c r="D41" s="47">
        <v>39</v>
      </c>
      <c r="E41" s="46" t="str">
        <f>UPPER(IF($D41="","",VLOOKUP($D41,[6]四男準備名單!$A$7:$P$70,2)))</f>
        <v>楊庭禾</v>
      </c>
      <c r="F41" s="46"/>
      <c r="G41" s="46" t="str">
        <f>IF($D41="","",VLOOKUP($D41,[6]四男準備名單!$A$7:$P$70,4))</f>
        <v>國立南科國際實驗高中(國小部)</v>
      </c>
      <c r="H41" s="49"/>
      <c r="I41" s="50" t="str">
        <f>UPPER(IF(OR(H42="a",H42="as"),E41,IF(OR(H42="b",H42="bs"),E42,)))</f>
        <v/>
      </c>
      <c r="J41" s="61"/>
      <c r="K41" s="58"/>
      <c r="L41" s="62"/>
      <c r="M41" s="80"/>
      <c r="N41" s="80"/>
      <c r="O41" s="80"/>
      <c r="P41" s="80"/>
      <c r="Q41" s="53"/>
    </row>
    <row r="42" spans="1:17" s="54" customFormat="1" ht="9.6" customHeight="1" x14ac:dyDescent="0.2">
      <c r="A42" s="56" t="s">
        <v>54</v>
      </c>
      <c r="B42" s="46">
        <f>IF($D42="","",VLOOKUP($D42,[6]四男準備名單!$A$7:$P$70,15))</f>
        <v>0</v>
      </c>
      <c r="C42" s="46">
        <f>IF($D42="","",VLOOKUP($D42,[6]四男準備名單!$A$7:$P$70,16))</f>
        <v>0</v>
      </c>
      <c r="D42" s="47">
        <v>51</v>
      </c>
      <c r="E42" s="46" t="str">
        <f>UPPER(IF($D42="","",VLOOKUP($D42,[6]四男準備名單!$A$7:$P$70,2)))</f>
        <v>林聖喬</v>
      </c>
      <c r="F42" s="46"/>
      <c r="G42" s="46" t="str">
        <f>IF($D42="","",VLOOKUP($D42,[6]四男準備名單!$A$7:$P$70,4))</f>
        <v>縣立僑光國小</v>
      </c>
      <c r="H42" s="57"/>
      <c r="I42" s="58"/>
      <c r="J42" s="63"/>
      <c r="K42" s="64" t="s">
        <v>19</v>
      </c>
      <c r="L42" s="65"/>
      <c r="M42" s="50" t="str">
        <f>UPPER(IF(OR(L42="a",L42="as"),K40,IF(OR(L42="b",L42="bs"),K44,)))</f>
        <v/>
      </c>
      <c r="N42" s="51"/>
      <c r="O42" s="52"/>
      <c r="P42" s="52"/>
      <c r="Q42" s="53"/>
    </row>
    <row r="43" spans="1:17" s="54" customFormat="1" ht="9.6" customHeight="1" x14ac:dyDescent="0.2">
      <c r="A43" s="56" t="s">
        <v>55</v>
      </c>
      <c r="B43" s="46">
        <f>IF($D43="","",VLOOKUP($D43,[6]四男準備名單!$A$7:$P$70,15))</f>
        <v>0</v>
      </c>
      <c r="C43" s="46">
        <f>IF($D43="","",VLOOKUP($D43,[6]四男準備名單!$A$7:$P$70,16))</f>
        <v>0</v>
      </c>
      <c r="D43" s="47">
        <v>17</v>
      </c>
      <c r="E43" s="46" t="str">
        <f>UPPER(IF($D43="","",VLOOKUP($D43,[6]四男準備名單!$A$7:$P$70,2)))</f>
        <v>楊哲安</v>
      </c>
      <c r="F43" s="46"/>
      <c r="G43" s="46" t="str">
        <f>IF($D43="","",VLOOKUP($D43,[6]四男準備名單!$A$7:$P$70,4))</f>
        <v>市立三民區民族國小</v>
      </c>
      <c r="H43" s="49"/>
      <c r="I43" s="50" t="str">
        <f>UPPER(IF(OR(H44="a",H44="as"),E43,IF(OR(H44="b",H44="bs"),E44,)))</f>
        <v/>
      </c>
      <c r="J43" s="51"/>
      <c r="K43" s="66"/>
      <c r="L43" s="67"/>
      <c r="M43" s="58"/>
      <c r="N43" s="68"/>
      <c r="O43" s="52"/>
      <c r="P43" s="52"/>
      <c r="Q43" s="53"/>
    </row>
    <row r="44" spans="1:17" s="54" customFormat="1" ht="9.6" customHeight="1" x14ac:dyDescent="0.2">
      <c r="A44" s="56" t="s">
        <v>56</v>
      </c>
      <c r="B44" s="46">
        <f>IF($D44="","",VLOOKUP($D44,[6]四男準備名單!$A$7:$P$70,15))</f>
        <v>0</v>
      </c>
      <c r="C44" s="46">
        <f>IF($D44="","",VLOOKUP($D44,[6]四男準備名單!$A$7:$P$70,16))</f>
        <v>0</v>
      </c>
      <c r="D44" s="47">
        <v>20</v>
      </c>
      <c r="E44" s="46" t="str">
        <f>UPPER(IF($D44="","",VLOOKUP($D44,[6]四男準備名單!$A$7:$P$70,2)))</f>
        <v>鄭程翔</v>
      </c>
      <c r="F44" s="46"/>
      <c r="G44" s="46" t="str">
        <f>IF($D44="","",VLOOKUP($D44,[6]四男準備名單!$A$7:$P$70,4))</f>
        <v>市立油廠國小</v>
      </c>
      <c r="H44" s="57"/>
      <c r="I44" s="58"/>
      <c r="J44" s="59"/>
      <c r="K44" s="50" t="str">
        <f>UPPER(IF(OR(J44="a",J44="as"),I43,IF(OR(J44="b",J44="bs"),I45,)))</f>
        <v/>
      </c>
      <c r="L44" s="69"/>
      <c r="M44" s="52"/>
      <c r="N44" s="62"/>
      <c r="O44" s="52"/>
      <c r="P44" s="52"/>
      <c r="Q44" s="53"/>
    </row>
    <row r="45" spans="1:17" s="54" customFormat="1" ht="9.6" customHeight="1" x14ac:dyDescent="0.2">
      <c r="A45" s="56" t="s">
        <v>57</v>
      </c>
      <c r="B45" s="46">
        <f>IF($D45="","",VLOOKUP($D45,[6]四男準備名單!$A$7:$P$70,15))</f>
        <v>0</v>
      </c>
      <c r="C45" s="46">
        <f>IF($D45="","",VLOOKUP($D45,[6]四男準備名單!$A$7:$P$70,16))</f>
        <v>0</v>
      </c>
      <c r="D45" s="47">
        <v>55</v>
      </c>
      <c r="E45" s="46" t="str">
        <f>UPPER(IF($D45="","",VLOOKUP($D45,[6]四男準備名單!$A$7:$P$70,2)))</f>
        <v>BYE</v>
      </c>
      <c r="F45" s="46"/>
      <c r="G45" s="46">
        <f>IF($D45="","",VLOOKUP($D45,[6]四男準備名單!$A$7:$P$70,4))</f>
        <v>0</v>
      </c>
      <c r="H45" s="49"/>
      <c r="I45" s="50" t="str">
        <f>UPPER(IF(OR(H46="a",H46="as"),E45,IF(OR(H46="b",H46="bs"),E46,)))</f>
        <v/>
      </c>
      <c r="J45" s="70"/>
      <c r="K45" s="58"/>
      <c r="L45" s="63"/>
      <c r="M45" s="52"/>
      <c r="N45" s="62"/>
      <c r="O45" s="52"/>
      <c r="P45" s="52"/>
      <c r="Q45" s="53"/>
    </row>
    <row r="46" spans="1:17" s="54" customFormat="1" ht="9.6" customHeight="1" x14ac:dyDescent="0.2">
      <c r="A46" s="45" t="s">
        <v>58</v>
      </c>
      <c r="B46" s="46">
        <f>IF($D46="","",VLOOKUP($D46,[6]四男準備名單!$A$7:$P$70,15))</f>
        <v>0</v>
      </c>
      <c r="C46" s="46">
        <f>IF($D46="","",VLOOKUP($D46,[6]四男準備名單!$A$7:$P$70,16))</f>
        <v>0</v>
      </c>
      <c r="D46" s="47">
        <v>12</v>
      </c>
      <c r="E46" s="48" t="str">
        <f>UPPER(IF($D46="","",VLOOKUP($D46,[6]四男準備名單!$A$7:$P$70,2)))</f>
        <v>王彥珺</v>
      </c>
      <c r="F46" s="48"/>
      <c r="G46" s="48" t="str">
        <f>IF($D46="","",VLOOKUP($D46,[6]四男準備名單!$A$7:$P$70,4))</f>
        <v>市立林森國小</v>
      </c>
      <c r="H46" s="57"/>
      <c r="I46" s="58"/>
      <c r="J46" s="52"/>
      <c r="K46" s="63"/>
      <c r="L46" s="71"/>
      <c r="M46" s="64" t="s">
        <v>19</v>
      </c>
      <c r="N46" s="65"/>
      <c r="O46" s="50" t="str">
        <f>UPPER(IF(OR(N46="a",N46="as"),M42,IF(OR(N46="b",N46="bs"),M50,)))</f>
        <v/>
      </c>
      <c r="P46" s="51"/>
      <c r="Q46" s="53"/>
    </row>
    <row r="47" spans="1:17" s="54" customFormat="1" ht="9.6" customHeight="1" x14ac:dyDescent="0.2">
      <c r="A47" s="45" t="s">
        <v>59</v>
      </c>
      <c r="B47" s="46">
        <f>IF($D47="","",VLOOKUP($D47,[6]四男準備名單!$A$7:$P$70,15))</f>
        <v>0</v>
      </c>
      <c r="C47" s="46">
        <f>IF($D47="","",VLOOKUP($D47,[6]四男準備名單!$A$7:$P$70,16))</f>
        <v>0</v>
      </c>
      <c r="D47" s="47">
        <v>14</v>
      </c>
      <c r="E47" s="48" t="str">
        <f>UPPER(IF($D47="","",VLOOKUP($D47,[6]四男準備名單!$A$7:$P$70,2)))</f>
        <v>李祐澄</v>
      </c>
      <c r="F47" s="48"/>
      <c r="G47" s="48" t="str">
        <f>IF($D47="","",VLOOKUP($D47,[6]四男準備名單!$A$7:$P$70,4))</f>
        <v>市立沙鹿國小</v>
      </c>
      <c r="H47" s="49"/>
      <c r="I47" s="50" t="str">
        <f>UPPER(IF(OR(H48="a",H48="as"),E47,IF(OR(H48="b",H48="bs"),E48,)))</f>
        <v/>
      </c>
      <c r="J47" s="51"/>
      <c r="K47" s="52"/>
      <c r="L47" s="52"/>
      <c r="M47" s="52"/>
      <c r="N47" s="62"/>
      <c r="O47" s="58"/>
      <c r="P47" s="68"/>
      <c r="Q47" s="53"/>
    </row>
    <row r="48" spans="1:17" s="54" customFormat="1" ht="9.6" customHeight="1" x14ac:dyDescent="0.2">
      <c r="A48" s="56" t="s">
        <v>60</v>
      </c>
      <c r="B48" s="46">
        <f>IF($D48="","",VLOOKUP($D48,[6]四男準備名單!$A$7:$P$70,15))</f>
        <v>0</v>
      </c>
      <c r="C48" s="46">
        <f>IF($D48="","",VLOOKUP($D48,[6]四男準備名單!$A$7:$P$70,16))</f>
        <v>0</v>
      </c>
      <c r="D48" s="47">
        <v>46</v>
      </c>
      <c r="E48" s="46" t="str">
        <f>UPPER(IF($D48="","",VLOOKUP($D48,[6]四男準備名單!$A$7:$P$70,2)))</f>
        <v>洪柏勛</v>
      </c>
      <c r="F48" s="46"/>
      <c r="G48" s="46" t="str">
        <f>IF($D48="","",VLOOKUP($D48,[6]四男準備名單!$A$7:$P$70,4))</f>
        <v>縣立僑光國小</v>
      </c>
      <c r="H48" s="57"/>
      <c r="I48" s="58"/>
      <c r="J48" s="59"/>
      <c r="K48" s="50" t="str">
        <f>UPPER(IF(OR(J48="a",J48="as"),I47,IF(OR(J48="b",J48="bs"),I49,)))</f>
        <v/>
      </c>
      <c r="L48" s="51"/>
      <c r="M48" s="52"/>
      <c r="N48" s="62"/>
      <c r="O48" s="52"/>
      <c r="P48" s="62"/>
      <c r="Q48" s="53"/>
    </row>
    <row r="49" spans="1:17" s="54" customFormat="1" ht="9.6" customHeight="1" x14ac:dyDescent="0.2">
      <c r="A49" s="56" t="s">
        <v>61</v>
      </c>
      <c r="B49" s="46">
        <f>IF($D49="","",VLOOKUP($D49,[6]四男準備名單!$A$7:$P$70,15))</f>
        <v>0</v>
      </c>
      <c r="C49" s="46">
        <f>IF($D49="","",VLOOKUP($D49,[6]四男準備名單!$A$7:$P$70,16))</f>
        <v>0</v>
      </c>
      <c r="D49" s="47">
        <v>40</v>
      </c>
      <c r="E49" s="46" t="str">
        <f>UPPER(IF($D49="","",VLOOKUP($D49,[6]四男準備名單!$A$7:$P$70,2)))</f>
        <v>趙嶍椲</v>
      </c>
      <c r="F49" s="46"/>
      <c r="G49" s="46" t="str">
        <f>IF($D49="","",VLOOKUP($D49,[6]四男準備名單!$A$7:$P$70,4))</f>
        <v>縣立信義國小</v>
      </c>
      <c r="H49" s="49"/>
      <c r="I49" s="50" t="str">
        <f>UPPER(IF(OR(H50="a",H50="as"),E49,IF(OR(H50="b",H50="bs"),E50,)))</f>
        <v/>
      </c>
      <c r="J49" s="61"/>
      <c r="K49" s="58"/>
      <c r="L49" s="62"/>
      <c r="M49" s="52"/>
      <c r="N49" s="62"/>
      <c r="O49" s="52"/>
      <c r="P49" s="62"/>
      <c r="Q49" s="53"/>
    </row>
    <row r="50" spans="1:17" s="54" customFormat="1" ht="9.6" customHeight="1" x14ac:dyDescent="0.2">
      <c r="A50" s="56" t="s">
        <v>62</v>
      </c>
      <c r="B50" s="46">
        <f>IF($D50="","",VLOOKUP($D50,[6]四男準備名單!$A$7:$P$70,15))</f>
        <v>0</v>
      </c>
      <c r="C50" s="46">
        <f>IF($D50="","",VLOOKUP($D50,[6]四男準備名單!$A$7:$P$70,16))</f>
        <v>0</v>
      </c>
      <c r="D50" s="47">
        <v>43</v>
      </c>
      <c r="E50" s="46" t="str">
        <f>UPPER(IF($D50="","",VLOOKUP($D50,[6]四男準備名單!$A$7:$P$70,2)))</f>
        <v>陳極語</v>
      </c>
      <c r="F50" s="46"/>
      <c r="G50" s="46" t="str">
        <f>IF($D50="","",VLOOKUP($D50,[6]四男準備名單!$A$7:$P$70,4))</f>
        <v>縣立勝利國小</v>
      </c>
      <c r="H50" s="57"/>
      <c r="I50" s="58"/>
      <c r="J50" s="63"/>
      <c r="K50" s="64" t="s">
        <v>19</v>
      </c>
      <c r="L50" s="65"/>
      <c r="M50" s="50" t="str">
        <f>UPPER(IF(OR(L50="a",L50="as"),K48,IF(OR(L50="b",L50="bs"),K52,)))</f>
        <v/>
      </c>
      <c r="N50" s="70"/>
      <c r="O50" s="52"/>
      <c r="P50" s="62"/>
      <c r="Q50" s="53"/>
    </row>
    <row r="51" spans="1:17" s="54" customFormat="1" ht="9.6" customHeight="1" x14ac:dyDescent="0.2">
      <c r="A51" s="56" t="s">
        <v>63</v>
      </c>
      <c r="B51" s="46">
        <f>IF($D51="","",VLOOKUP($D51,[6]四男準備名單!$A$7:$P$70,15))</f>
        <v>0</v>
      </c>
      <c r="C51" s="46">
        <f>IF($D51="","",VLOOKUP($D51,[6]四男準備名單!$A$7:$P$70,16))</f>
        <v>0</v>
      </c>
      <c r="D51" s="47">
        <v>18</v>
      </c>
      <c r="E51" s="46" t="str">
        <f>UPPER(IF($D51="","",VLOOKUP($D51,[6]四男準備名單!$A$7:$P$70,2)))</f>
        <v>吳建暉</v>
      </c>
      <c r="F51" s="46"/>
      <c r="G51" s="46" t="str">
        <f>IF($D51="","",VLOOKUP($D51,[6]四男準備名單!$A$7:$P$70,4))</f>
        <v>市立光武國小</v>
      </c>
      <c r="H51" s="49"/>
      <c r="I51" s="50" t="str">
        <f>UPPER(IF(OR(H52="a",H52="as"),E51,IF(OR(H52="b",H52="bs"),E52,)))</f>
        <v/>
      </c>
      <c r="J51" s="51"/>
      <c r="K51" s="66"/>
      <c r="L51" s="67"/>
      <c r="M51" s="58"/>
      <c r="N51" s="52"/>
      <c r="O51" s="52"/>
      <c r="P51" s="62"/>
      <c r="Q51" s="53"/>
    </row>
    <row r="52" spans="1:17" s="54" customFormat="1" ht="9.6" customHeight="1" x14ac:dyDescent="0.2">
      <c r="A52" s="56" t="s">
        <v>64</v>
      </c>
      <c r="B52" s="46">
        <f>IF($D52="","",VLOOKUP($D52,[6]四男準備名單!$A$7:$P$70,15))</f>
        <v>0</v>
      </c>
      <c r="C52" s="46">
        <f>IF($D52="","",VLOOKUP($D52,[6]四男準備名單!$A$7:$P$70,16))</f>
        <v>0</v>
      </c>
      <c r="D52" s="47">
        <v>50</v>
      </c>
      <c r="E52" s="46" t="str">
        <f>UPPER(IF($D52="","",VLOOKUP($D52,[6]四男準備名單!$A$7:$P$70,2)))</f>
        <v>曾偉銓</v>
      </c>
      <c r="F52" s="46"/>
      <c r="G52" s="46" t="str">
        <f>IF($D52="","",VLOOKUP($D52,[6]四男準備名單!$A$7:$P$70,4))</f>
        <v>縣立僑光國小</v>
      </c>
      <c r="H52" s="57"/>
      <c r="I52" s="58"/>
      <c r="J52" s="59"/>
      <c r="K52" s="50" t="str">
        <f>UPPER(IF(OR(J52="a",J52="as"),I51,IF(OR(J52="b",J52="bs"),I53,)))</f>
        <v/>
      </c>
      <c r="L52" s="69"/>
      <c r="M52" s="52"/>
      <c r="N52" s="52"/>
      <c r="O52" s="52"/>
      <c r="P52" s="62"/>
      <c r="Q52" s="53"/>
    </row>
    <row r="53" spans="1:17" s="54" customFormat="1" ht="9.6" customHeight="1" x14ac:dyDescent="0.2">
      <c r="A53" s="56" t="s">
        <v>65</v>
      </c>
      <c r="B53" s="46">
        <f>IF($D53="","",VLOOKUP($D53,[6]四男準備名單!$A$7:$P$70,15))</f>
        <v>0</v>
      </c>
      <c r="C53" s="46">
        <f>IF($D53="","",VLOOKUP($D53,[6]四男準備名單!$A$7:$P$70,16))</f>
        <v>0</v>
      </c>
      <c r="D53" s="47">
        <v>55</v>
      </c>
      <c r="E53" s="46" t="str">
        <f>UPPER(IF($D53="","",VLOOKUP($D53,[6]四男準備名單!$A$7:$P$70,2)))</f>
        <v>BYE</v>
      </c>
      <c r="F53" s="46"/>
      <c r="G53" s="46">
        <f>IF($D53="","",VLOOKUP($D53,[6]四男準備名單!$A$7:$P$70,4))</f>
        <v>0</v>
      </c>
      <c r="H53" s="49"/>
      <c r="I53" s="50" t="str">
        <f>UPPER(IF(OR(H54="a",H54="as"),E53,IF(OR(H54="b",H54="bs"),E54,)))</f>
        <v/>
      </c>
      <c r="J53" s="70"/>
      <c r="K53" s="58"/>
      <c r="L53" s="63"/>
      <c r="M53" s="52"/>
      <c r="N53" s="52"/>
      <c r="O53" s="52"/>
      <c r="P53" s="62"/>
      <c r="Q53" s="53"/>
    </row>
    <row r="54" spans="1:17" s="54" customFormat="1" ht="9.6" customHeight="1" x14ac:dyDescent="0.2">
      <c r="A54" s="45" t="s">
        <v>66</v>
      </c>
      <c r="B54" s="46">
        <f>IF($D54="","",VLOOKUP($D54,[6]四男準備名單!$A$7:$P$70,15))</f>
        <v>0</v>
      </c>
      <c r="C54" s="46">
        <f>IF($D54="","",VLOOKUP($D54,[6]四男準備名單!$A$7:$P$70,16))</f>
        <v>0</v>
      </c>
      <c r="D54" s="47">
        <v>4</v>
      </c>
      <c r="E54" s="48" t="str">
        <f>UPPER(IF($D54="","",VLOOKUP($D54,[6]四男準備名單!$A$7:$P$70,2)))</f>
        <v>王啟安</v>
      </c>
      <c r="F54" s="48"/>
      <c r="G54" s="48" t="str">
        <f>IF($D54="","",VLOOKUP($D54,[6]四男準備名單!$A$7:$P$70,4))</f>
        <v>國立南科國際實驗高中(國小部)</v>
      </c>
      <c r="H54" s="57"/>
      <c r="I54" s="58"/>
      <c r="J54" s="52"/>
      <c r="K54" s="63"/>
      <c r="L54" s="71"/>
      <c r="M54" s="73" t="s">
        <v>67</v>
      </c>
      <c r="N54" s="74"/>
      <c r="O54" s="50" t="str">
        <f>UPPER(IF(OR(N55="a",N55="as"),O46,IF(OR(N55="b",N55="bs"),O62,)))</f>
        <v/>
      </c>
      <c r="P54" s="75"/>
      <c r="Q54" s="53"/>
    </row>
    <row r="55" spans="1:17" s="54" customFormat="1" ht="9.6" customHeight="1" x14ac:dyDescent="0.2">
      <c r="A55" s="45" t="s">
        <v>68</v>
      </c>
      <c r="B55" s="46">
        <f>IF($D55="","",VLOOKUP($D55,[6]四男準備名單!$A$7:$P$70,15))</f>
        <v>0</v>
      </c>
      <c r="C55" s="46">
        <f>IF($D55="","",VLOOKUP($D55,[6]四男準備名單!$A$7:$P$70,16))</f>
        <v>0</v>
      </c>
      <c r="D55" s="47">
        <v>8</v>
      </c>
      <c r="E55" s="48" t="str">
        <f>UPPER(IF($D55="","",VLOOKUP($D55,[6]四男準備名單!$A$7:$P$70,2)))</f>
        <v>王宥鈞</v>
      </c>
      <c r="F55" s="48"/>
      <c r="G55" s="48" t="str">
        <f>IF($D55="","",VLOOKUP($D55,[6]四男準備名單!$A$7:$P$70,4))</f>
        <v>市立陽明國小</v>
      </c>
      <c r="H55" s="49"/>
      <c r="I55" s="50" t="str">
        <f>UPPER(IF(OR(H56="a",H56="as"),E55,IF(OR(H56="b",H56="bs"),E56,)))</f>
        <v/>
      </c>
      <c r="J55" s="51"/>
      <c r="K55" s="52"/>
      <c r="L55" s="52"/>
      <c r="M55" s="64" t="s">
        <v>19</v>
      </c>
      <c r="N55" s="76"/>
      <c r="O55" s="77"/>
      <c r="P55" s="78"/>
      <c r="Q55" s="53"/>
    </row>
    <row r="56" spans="1:17" s="54" customFormat="1" ht="9.6" customHeight="1" x14ac:dyDescent="0.2">
      <c r="A56" s="56" t="s">
        <v>69</v>
      </c>
      <c r="B56" s="46">
        <f>IF($D56="","",VLOOKUP($D56,[6]四男準備名單!$A$7:$P$70,15))</f>
        <v>0</v>
      </c>
      <c r="C56" s="46">
        <f>IF($D56="","",VLOOKUP($D56,[6]四男準備名單!$A$7:$P$70,16))</f>
        <v>0</v>
      </c>
      <c r="D56" s="47">
        <v>55</v>
      </c>
      <c r="E56" s="46" t="str">
        <f>UPPER(IF($D56="","",VLOOKUP($D56,[6]四男準備名單!$A$7:$P$70,2)))</f>
        <v>BYE</v>
      </c>
      <c r="F56" s="46"/>
      <c r="G56" s="46">
        <f>IF($D56="","",VLOOKUP($D56,[6]四男準備名單!$A$7:$P$70,4))</f>
        <v>0</v>
      </c>
      <c r="H56" s="57"/>
      <c r="I56" s="58"/>
      <c r="J56" s="59"/>
      <c r="K56" s="50" t="str">
        <f>UPPER(IF(OR(J56="a",J56="as"),I55,IF(OR(J56="b",J56="bs"),I57,)))</f>
        <v/>
      </c>
      <c r="L56" s="51"/>
      <c r="M56" s="52"/>
      <c r="N56" s="52"/>
      <c r="O56" s="52"/>
      <c r="P56" s="62"/>
      <c r="Q56" s="53"/>
    </row>
    <row r="57" spans="1:17" s="54" customFormat="1" ht="9.6" customHeight="1" x14ac:dyDescent="0.2">
      <c r="A57" s="56" t="s">
        <v>70</v>
      </c>
      <c r="B57" s="46">
        <f>IF($D57="","",VLOOKUP($D57,[6]四男準備名單!$A$7:$P$70,15))</f>
        <v>0</v>
      </c>
      <c r="C57" s="46">
        <f>IF($D57="","",VLOOKUP($D57,[6]四男準備名單!$A$7:$P$70,16))</f>
        <v>0</v>
      </c>
      <c r="D57" s="47">
        <v>25</v>
      </c>
      <c r="E57" s="46" t="str">
        <f>UPPER(IF($D57="","",VLOOKUP($D57,[6]四男準備名單!$A$7:$P$70,2)))</f>
        <v>許宇飛</v>
      </c>
      <c r="F57" s="46"/>
      <c r="G57" s="46" t="str">
        <f>IF($D57="","",VLOOKUP($D57,[6]四男準備名單!$A$7:$P$70,4))</f>
        <v>市立新甲國小</v>
      </c>
      <c r="H57" s="49"/>
      <c r="I57" s="50" t="str">
        <f>UPPER(IF(OR(H58="a",H58="as"),E57,IF(OR(H58="b",H58="bs"),E58,)))</f>
        <v/>
      </c>
      <c r="J57" s="61"/>
      <c r="K57" s="58"/>
      <c r="L57" s="62"/>
      <c r="M57" s="52"/>
      <c r="N57" s="52"/>
      <c r="O57" s="52"/>
      <c r="P57" s="62"/>
      <c r="Q57" s="53"/>
    </row>
    <row r="58" spans="1:17" s="54" customFormat="1" ht="9.6" customHeight="1" x14ac:dyDescent="0.2">
      <c r="A58" s="56" t="s">
        <v>71</v>
      </c>
      <c r="B58" s="46">
        <f>IF($D58="","",VLOOKUP($D58,[6]四男準備名單!$A$7:$P$70,15))</f>
        <v>0</v>
      </c>
      <c r="C58" s="46">
        <f>IF($D58="","",VLOOKUP($D58,[6]四男準備名單!$A$7:$P$70,16))</f>
        <v>0</v>
      </c>
      <c r="D58" s="47">
        <v>34</v>
      </c>
      <c r="E58" s="46" t="str">
        <f>UPPER(IF($D58="","",VLOOKUP($D58,[6]四男準備名單!$A$7:$P$70,2)))</f>
        <v>陳宥霖</v>
      </c>
      <c r="F58" s="46"/>
      <c r="G58" s="46" t="str">
        <f>IF($D58="","",VLOOKUP($D58,[6]四男準備名單!$A$7:$P$70,4))</f>
        <v>市立億載國小</v>
      </c>
      <c r="H58" s="57"/>
      <c r="I58" s="58"/>
      <c r="J58" s="63"/>
      <c r="K58" s="64" t="s">
        <v>19</v>
      </c>
      <c r="L58" s="65"/>
      <c r="M58" s="50" t="str">
        <f>UPPER(IF(OR(L58="a",L58="as"),K56,IF(OR(L58="b",L58="bs"),K60,)))</f>
        <v/>
      </c>
      <c r="N58" s="51"/>
      <c r="O58" s="52"/>
      <c r="P58" s="62"/>
      <c r="Q58" s="53"/>
    </row>
    <row r="59" spans="1:17" s="54" customFormat="1" ht="9.6" customHeight="1" x14ac:dyDescent="0.2">
      <c r="A59" s="56" t="s">
        <v>72</v>
      </c>
      <c r="B59" s="46">
        <f>IF($D59="","",VLOOKUP($D59,[6]四男準備名單!$A$7:$P$70,15))</f>
        <v>0</v>
      </c>
      <c r="C59" s="46">
        <f>IF($D59="","",VLOOKUP($D59,[6]四男準備名單!$A$7:$P$70,16))</f>
        <v>0</v>
      </c>
      <c r="D59" s="47">
        <v>49</v>
      </c>
      <c r="E59" s="46" t="str">
        <f>UPPER(IF($D59="","",VLOOKUP($D59,[6]四男準備名單!$A$7:$P$70,2)))</f>
        <v>洪煜傑</v>
      </c>
      <c r="F59" s="46"/>
      <c r="G59" s="46" t="str">
        <f>IF($D59="","",VLOOKUP($D59,[6]四男準備名單!$A$7:$P$70,4))</f>
        <v>縣立僑光國小</v>
      </c>
      <c r="H59" s="49"/>
      <c r="I59" s="50" t="str">
        <f>UPPER(IF(OR(H60="a",H60="as"),E59,IF(OR(H60="b",H60="bs"),E60,)))</f>
        <v/>
      </c>
      <c r="J59" s="51"/>
      <c r="K59" s="66"/>
      <c r="L59" s="67"/>
      <c r="M59" s="58"/>
      <c r="N59" s="68"/>
      <c r="O59" s="52"/>
      <c r="P59" s="62"/>
      <c r="Q59" s="53"/>
    </row>
    <row r="60" spans="1:17" s="54" customFormat="1" ht="9.6" customHeight="1" x14ac:dyDescent="0.2">
      <c r="A60" s="56" t="s">
        <v>73</v>
      </c>
      <c r="B60" s="46">
        <f>IF($D60="","",VLOOKUP($D60,[6]四男準備名單!$A$7:$P$70,15))</f>
        <v>0</v>
      </c>
      <c r="C60" s="46">
        <f>IF($D60="","",VLOOKUP($D60,[6]四男準備名單!$A$7:$P$70,16))</f>
        <v>0</v>
      </c>
      <c r="D60" s="47">
        <v>31</v>
      </c>
      <c r="E60" s="46" t="str">
        <f>UPPER(IF($D60="","",VLOOKUP($D60,[6]四男準備名單!$A$7:$P$70,2)))</f>
        <v>王浩丞</v>
      </c>
      <c r="F60" s="46"/>
      <c r="G60" s="46" t="str">
        <f>IF($D60="","",VLOOKUP($D60,[6]四男準備名單!$A$7:$P$70,4))</f>
        <v>市立福山國小</v>
      </c>
      <c r="H60" s="57"/>
      <c r="I60" s="58"/>
      <c r="J60" s="59"/>
      <c r="K60" s="50" t="str">
        <f>UPPER(IF(OR(J60="a",J60="as"),I59,IF(OR(J60="b",J60="bs"),I61,)))</f>
        <v/>
      </c>
      <c r="L60" s="69"/>
      <c r="M60" s="52"/>
      <c r="N60" s="62"/>
      <c r="O60" s="52"/>
      <c r="P60" s="62"/>
      <c r="Q60" s="53"/>
    </row>
    <row r="61" spans="1:17" s="54" customFormat="1" ht="9.6" customHeight="1" x14ac:dyDescent="0.2">
      <c r="A61" s="56" t="s">
        <v>74</v>
      </c>
      <c r="B61" s="46">
        <f>IF($D61="","",VLOOKUP($D61,[6]四男準備名單!$A$7:$P$70,15))</f>
        <v>0</v>
      </c>
      <c r="C61" s="46">
        <f>IF($D61="","",VLOOKUP($D61,[6]四男準備名單!$A$7:$P$70,16))</f>
        <v>0</v>
      </c>
      <c r="D61" s="47">
        <v>55</v>
      </c>
      <c r="E61" s="46" t="str">
        <f>UPPER(IF($D61="","",VLOOKUP($D61,[6]四男準備名單!$A$7:$P$70,2)))</f>
        <v>BYE</v>
      </c>
      <c r="F61" s="46"/>
      <c r="G61" s="46">
        <f>IF($D61="","",VLOOKUP($D61,[6]四男準備名單!$A$7:$P$70,4))</f>
        <v>0</v>
      </c>
      <c r="H61" s="49"/>
      <c r="I61" s="50" t="str">
        <f>UPPER(IF(OR(H62="a",H62="as"),E61,IF(OR(H62="b",H62="bs"),E62,)))</f>
        <v/>
      </c>
      <c r="J61" s="70"/>
      <c r="K61" s="58"/>
      <c r="L61" s="63"/>
      <c r="M61" s="52"/>
      <c r="N61" s="62"/>
      <c r="O61" s="52"/>
      <c r="P61" s="62"/>
      <c r="Q61" s="53"/>
    </row>
    <row r="62" spans="1:17" s="54" customFormat="1" ht="9.6" customHeight="1" x14ac:dyDescent="0.2">
      <c r="A62" s="45" t="s">
        <v>75</v>
      </c>
      <c r="B62" s="46">
        <f>IF($D62="","",VLOOKUP($D62,[6]四男準備名單!$A$7:$P$70,15))</f>
        <v>0</v>
      </c>
      <c r="C62" s="46">
        <f>IF($D62="","",VLOOKUP($D62,[6]四男準備名單!$A$7:$P$70,16))</f>
        <v>0</v>
      </c>
      <c r="D62" s="47">
        <v>9</v>
      </c>
      <c r="E62" s="48" t="str">
        <f>UPPER(IF($D62="","",VLOOKUP($D62,[6]四男準備名單!$A$7:$P$70,2)))</f>
        <v>莊淯翔</v>
      </c>
      <c r="F62" s="48"/>
      <c r="G62" s="48" t="str">
        <f>IF($D62="","",VLOOKUP($D62,[6]四男準備名單!$A$7:$P$70,4))</f>
        <v>市立三民區民族國小</v>
      </c>
      <c r="H62" s="57"/>
      <c r="I62" s="58"/>
      <c r="J62" s="52"/>
      <c r="K62" s="63"/>
      <c r="L62" s="71"/>
      <c r="M62" s="64" t="s">
        <v>19</v>
      </c>
      <c r="N62" s="65"/>
      <c r="O62" s="50" t="str">
        <f>UPPER(IF(OR(N62="a",N62="as"),M58,IF(OR(N62="b",N62="bs"),M66,)))</f>
        <v/>
      </c>
      <c r="P62" s="70"/>
      <c r="Q62" s="53"/>
    </row>
    <row r="63" spans="1:17" s="54" customFormat="1" ht="9.6" customHeight="1" x14ac:dyDescent="0.2">
      <c r="A63" s="45" t="s">
        <v>76</v>
      </c>
      <c r="B63" s="46">
        <f>IF($D63="","",VLOOKUP($D63,[6]四男準備名單!$A$7:$P$70,15))</f>
        <v>0</v>
      </c>
      <c r="C63" s="46">
        <f>IF($D63="","",VLOOKUP($D63,[6]四男準備名單!$A$7:$P$70,16))</f>
        <v>0</v>
      </c>
      <c r="D63" s="47">
        <v>13</v>
      </c>
      <c r="E63" s="48" t="str">
        <f>UPPER(IF($D63="","",VLOOKUP($D63,[6]四男準備名單!$A$7:$P$70,2)))</f>
        <v>王星磊</v>
      </c>
      <c r="F63" s="48"/>
      <c r="G63" s="48" t="str">
        <f>IF($D63="","",VLOOKUP($D63,[6]四男準備名單!$A$7:$P$70,4))</f>
        <v>縣立中城國小</v>
      </c>
      <c r="H63" s="49"/>
      <c r="I63" s="50" t="str">
        <f>UPPER(IF(OR(H64="a",H64="as"),E63,IF(OR(H64="b",H64="bs"),E64,)))</f>
        <v/>
      </c>
      <c r="J63" s="51"/>
      <c r="K63" s="52"/>
      <c r="L63" s="52"/>
      <c r="M63" s="52"/>
      <c r="N63" s="62"/>
      <c r="O63" s="58"/>
      <c r="P63" s="63"/>
      <c r="Q63" s="53"/>
    </row>
    <row r="64" spans="1:17" s="54" customFormat="1" ht="9.6" customHeight="1" x14ac:dyDescent="0.2">
      <c r="A64" s="56" t="s">
        <v>77</v>
      </c>
      <c r="B64" s="46">
        <f>IF($D64="","",VLOOKUP($D64,[6]四男準備名單!$A$7:$P$70,15))</f>
        <v>0</v>
      </c>
      <c r="C64" s="46">
        <f>IF($D64="","",VLOOKUP($D64,[6]四男準備名單!$A$7:$P$70,16))</f>
        <v>0</v>
      </c>
      <c r="D64" s="47">
        <v>42</v>
      </c>
      <c r="E64" s="46" t="str">
        <f>UPPER(IF($D64="","",VLOOKUP($D64,[6]四男準備名單!$A$7:$P$70,2)))</f>
        <v>王暉廷</v>
      </c>
      <c r="F64" s="46"/>
      <c r="G64" s="46" t="str">
        <f>IF($D64="","",VLOOKUP($D64,[6]四男準備名單!$A$7:$P$70,4))</f>
        <v>縣立海豐國小</v>
      </c>
      <c r="H64" s="57"/>
      <c r="I64" s="58"/>
      <c r="J64" s="59"/>
      <c r="K64" s="50" t="str">
        <f>UPPER(IF(OR(J64="a",J64="as"),I63,IF(OR(J64="b",J64="bs"),I65,)))</f>
        <v/>
      </c>
      <c r="L64" s="51"/>
      <c r="M64" s="52"/>
      <c r="N64" s="62"/>
      <c r="O64" s="52"/>
      <c r="P64" s="63"/>
      <c r="Q64" s="53"/>
    </row>
    <row r="65" spans="1:17" s="54" customFormat="1" ht="9.6" customHeight="1" x14ac:dyDescent="0.2">
      <c r="A65" s="56" t="s">
        <v>78</v>
      </c>
      <c r="B65" s="46">
        <f>IF($D65="","",VLOOKUP($D65,[6]四男準備名單!$A$7:$P$70,15))</f>
        <v>0</v>
      </c>
      <c r="C65" s="46">
        <f>IF($D65="","",VLOOKUP($D65,[6]四男準備名單!$A$7:$P$70,16))</f>
        <v>0</v>
      </c>
      <c r="D65" s="47">
        <v>45</v>
      </c>
      <c r="E65" s="46" t="str">
        <f>UPPER(IF($D65="","",VLOOKUP($D65,[6]四男準備名單!$A$7:$P$70,2)))</f>
        <v>蕭鴻祥</v>
      </c>
      <c r="F65" s="46"/>
      <c r="G65" s="46" t="str">
        <f>IF($D65="","",VLOOKUP($D65,[6]四男準備名單!$A$7:$P$70,4))</f>
        <v>縣立僑光國小</v>
      </c>
      <c r="H65" s="49"/>
      <c r="I65" s="50" t="str">
        <f>UPPER(IF(OR(H66="a",H66="as"),E65,IF(OR(H66="b",H66="bs"),E66,)))</f>
        <v/>
      </c>
      <c r="J65" s="61"/>
      <c r="K65" s="58"/>
      <c r="L65" s="62"/>
      <c r="M65" s="52"/>
      <c r="N65" s="62"/>
      <c r="O65" s="52"/>
      <c r="P65" s="63"/>
      <c r="Q65" s="53"/>
    </row>
    <row r="66" spans="1:17" s="54" customFormat="1" ht="9.6" customHeight="1" x14ac:dyDescent="0.2">
      <c r="A66" s="56" t="s">
        <v>79</v>
      </c>
      <c r="B66" s="46">
        <f>IF($D66="","",VLOOKUP($D66,[6]四男準備名單!$A$7:$P$70,15))</f>
        <v>0</v>
      </c>
      <c r="C66" s="46">
        <f>IF($D66="","",VLOOKUP($D66,[6]四男準備名單!$A$7:$P$70,16))</f>
        <v>0</v>
      </c>
      <c r="D66" s="47">
        <v>36</v>
      </c>
      <c r="E66" s="46" t="str">
        <f>UPPER(IF($D66="","",VLOOKUP($D66,[6]四男準備名單!$A$7:$P$70,2)))</f>
        <v>林奕麒</v>
      </c>
      <c r="F66" s="46"/>
      <c r="G66" s="46" t="str">
        <f>IF($D66="","",VLOOKUP($D66,[6]四男準備名單!$A$7:$P$70,4))</f>
        <v>市立龍潭國小</v>
      </c>
      <c r="H66" s="57"/>
      <c r="I66" s="58"/>
      <c r="J66" s="63"/>
      <c r="K66" s="64" t="s">
        <v>19</v>
      </c>
      <c r="L66" s="65"/>
      <c r="M66" s="50" t="str">
        <f>UPPER(IF(OR(L66="a",L66="as"),K64,IF(OR(L66="b",L66="bs"),K68,)))</f>
        <v/>
      </c>
      <c r="N66" s="70"/>
      <c r="O66" s="52"/>
      <c r="P66" s="63"/>
      <c r="Q66" s="53"/>
    </row>
    <row r="67" spans="1:17" s="54" customFormat="1" ht="9.6" customHeight="1" x14ac:dyDescent="0.2">
      <c r="A67" s="56" t="s">
        <v>80</v>
      </c>
      <c r="B67" s="46">
        <f>IF($D67="","",VLOOKUP($D67,[6]四男準備名單!$A$7:$P$70,15))</f>
        <v>0</v>
      </c>
      <c r="C67" s="46">
        <f>IF($D67="","",VLOOKUP($D67,[6]四男準備名單!$A$7:$P$70,16))</f>
        <v>0</v>
      </c>
      <c r="D67" s="47">
        <v>48</v>
      </c>
      <c r="E67" s="46" t="str">
        <f>UPPER(IF($D67="","",VLOOKUP($D67,[6]四男準備名單!$A$7:$P$70,2)))</f>
        <v>李峻宇</v>
      </c>
      <c r="F67" s="46"/>
      <c r="G67" s="46" t="str">
        <f>IF($D67="","",VLOOKUP($D67,[6]四男準備名單!$A$7:$P$70,4))</f>
        <v>縣立僑光國小</v>
      </c>
      <c r="H67" s="49"/>
      <c r="I67" s="50" t="str">
        <f>UPPER(IF(OR(H68="a",H68="as"),E67,IF(OR(H68="b",H68="bs"),E68,)))</f>
        <v/>
      </c>
      <c r="J67" s="51"/>
      <c r="K67" s="66"/>
      <c r="L67" s="67"/>
      <c r="M67" s="58"/>
      <c r="N67" s="52"/>
      <c r="O67" s="52"/>
      <c r="P67" s="52"/>
      <c r="Q67" s="53"/>
    </row>
    <row r="68" spans="1:17" s="54" customFormat="1" ht="9.6" customHeight="1" x14ac:dyDescent="0.2">
      <c r="A68" s="56" t="s">
        <v>81</v>
      </c>
      <c r="B68" s="46">
        <f>IF($D68="","",VLOOKUP($D68,[6]四男準備名單!$A$7:$P$70,15))</f>
        <v>0</v>
      </c>
      <c r="C68" s="46">
        <f>IF($D68="","",VLOOKUP($D68,[6]四男準備名單!$A$7:$P$70,16))</f>
        <v>0</v>
      </c>
      <c r="D68" s="47">
        <v>22</v>
      </c>
      <c r="E68" s="46" t="str">
        <f>UPPER(IF($D68="","",VLOOKUP($D68,[6]四男準備名單!$A$7:$P$70,2)))</f>
        <v>陳彥禎</v>
      </c>
      <c r="F68" s="46"/>
      <c r="G68" s="46" t="str">
        <f>IF($D68="","",VLOOKUP($D68,[6]四男準備名單!$A$7:$P$70,4))</f>
        <v>市立陽明國小</v>
      </c>
      <c r="H68" s="57"/>
      <c r="I68" s="58"/>
      <c r="J68" s="59"/>
      <c r="K68" s="50" t="str">
        <f>UPPER(IF(OR(J68="a",J68="as"),I67,IF(OR(J68="b",J68="bs"),I69,)))</f>
        <v/>
      </c>
      <c r="L68" s="69"/>
      <c r="M68" s="52"/>
      <c r="N68" s="52"/>
      <c r="O68" s="52"/>
      <c r="P68" s="52"/>
      <c r="Q68" s="53"/>
    </row>
    <row r="69" spans="1:17" s="54" customFormat="1" ht="9.6" customHeight="1" x14ac:dyDescent="0.2">
      <c r="A69" s="56" t="s">
        <v>82</v>
      </c>
      <c r="B69" s="46">
        <f>IF($D69="","",VLOOKUP($D69,[6]四男準備名單!$A$7:$P$70,15))</f>
        <v>0</v>
      </c>
      <c r="C69" s="46">
        <f>IF($D69="","",VLOOKUP($D69,[6]四男準備名單!$A$7:$P$70,16))</f>
        <v>0</v>
      </c>
      <c r="D69" s="47">
        <v>55</v>
      </c>
      <c r="E69" s="46" t="str">
        <f>UPPER(IF($D69="","",VLOOKUP($D69,[6]四男準備名單!$A$7:$P$70,2)))</f>
        <v>BYE</v>
      </c>
      <c r="F69" s="46"/>
      <c r="G69" s="46">
        <f>IF($D69="","",VLOOKUP($D69,[6]四男準備名單!$A$7:$P$70,4))</f>
        <v>0</v>
      </c>
      <c r="H69" s="49"/>
      <c r="I69" s="50" t="str">
        <f>UPPER(IF(OR(H70="a",H70="as"),E69,IF(OR(H70="b",H70="bs"),E70,)))</f>
        <v/>
      </c>
      <c r="J69" s="70"/>
      <c r="K69" s="58"/>
      <c r="L69" s="63"/>
      <c r="M69" s="52"/>
      <c r="N69" s="52"/>
      <c r="O69" s="52"/>
      <c r="P69" s="52"/>
      <c r="Q69" s="53"/>
    </row>
    <row r="70" spans="1:17" s="54" customFormat="1" ht="9.6" customHeight="1" x14ac:dyDescent="0.2">
      <c r="A70" s="45" t="s">
        <v>83</v>
      </c>
      <c r="B70" s="46">
        <f>IF($D70="","",VLOOKUP($D70,[6]四男準備名單!$A$7:$P$70,15))</f>
        <v>0</v>
      </c>
      <c r="C70" s="46">
        <f>IF($D70="","",VLOOKUP($D70,[6]四男準備名單!$A$7:$P$70,16))</f>
        <v>0</v>
      </c>
      <c r="D70" s="47">
        <v>2</v>
      </c>
      <c r="E70" s="48" t="str">
        <f>UPPER(IF($D70="","",VLOOKUP($D70,[6]四男準備名單!$A$7:$P$70,2)))</f>
        <v>陳泓叡</v>
      </c>
      <c r="F70" s="48"/>
      <c r="G70" s="48" t="str">
        <f>IF($D70="","",VLOOKUP($D70,[6]四男準備名單!$A$7:$P$70,4))</f>
        <v>市立東信國小</v>
      </c>
      <c r="H70" s="57"/>
      <c r="I70" s="58"/>
      <c r="J70" s="52"/>
      <c r="K70" s="63"/>
      <c r="L70" s="71"/>
      <c r="M70" s="63"/>
      <c r="N70" s="63"/>
      <c r="O70" s="52"/>
      <c r="P70" s="52"/>
      <c r="Q70" s="53"/>
    </row>
    <row r="71" spans="1:17" s="54" customFormat="1" ht="6" customHeight="1" x14ac:dyDescent="0.2">
      <c r="A71" s="90"/>
      <c r="B71" s="91"/>
      <c r="C71" s="91"/>
      <c r="D71" s="92"/>
      <c r="E71" s="93"/>
      <c r="F71" s="94"/>
      <c r="G71" s="93"/>
      <c r="H71" s="71"/>
      <c r="I71" s="52"/>
      <c r="J71" s="52"/>
      <c r="K71" s="63"/>
      <c r="L71" s="71"/>
      <c r="M71" s="63"/>
      <c r="N71" s="63"/>
      <c r="O71" s="52"/>
      <c r="P71" s="52"/>
      <c r="Q71" s="53"/>
    </row>
    <row r="72" spans="1:17" s="95" customFormat="1" ht="9" customHeight="1" x14ac:dyDescent="0.2">
      <c r="H72" s="96"/>
      <c r="J72" s="96"/>
      <c r="L72" s="97"/>
      <c r="N72" s="96"/>
      <c r="P72" s="97"/>
    </row>
  </sheetData>
  <mergeCells count="1">
    <mergeCell ref="A4:C4"/>
  </mergeCells>
  <phoneticPr fontId="3" type="noConversion"/>
  <conditionalFormatting sqref="F7:F70">
    <cfRule type="expression" dxfId="12" priority="1" stopIfTrue="1">
      <formula>AND($D7&lt;9,$C7&gt;0)</formula>
    </cfRule>
  </conditionalFormatting>
  <conditionalFormatting sqref="G7:G70">
    <cfRule type="expression" dxfId="11" priority="2" stopIfTrue="1">
      <formula>AND($D7&lt;17,$C7&gt;0)</formula>
    </cfRule>
  </conditionalFormatting>
  <conditionalFormatting sqref="K58 K42 K26 K10 K50 K34 K18 K66 M14 M30 M46 M62 M55 M23 M38">
    <cfRule type="expression" dxfId="10" priority="3" stopIfTrue="1">
      <formula>AND($M$1="CU",K10="Umpire")</formula>
    </cfRule>
    <cfRule type="expression" dxfId="9" priority="4" stopIfTrue="1">
      <formula>AND($M$1="CU",K10&lt;&gt;"Umpire",L10&lt;&gt;"")</formula>
    </cfRule>
    <cfRule type="expression" dxfId="8" priority="5" stopIfTrue="1">
      <formula>AND($M$1="CU",K10&lt;&gt;"Umpire")</formula>
    </cfRule>
  </conditionalFormatting>
  <conditionalFormatting sqref="K8 K12 K16 K20 K24 K28 K32 K36 K40 K44 K48 K52 K56 K60 K64 K68 M18 M26 M34 M42 M50 M58 M66 O14 O30 O46 O62 O38 M10">
    <cfRule type="expression" dxfId="7" priority="6" stopIfTrue="1">
      <formula>J8="as"</formula>
    </cfRule>
    <cfRule type="expression" dxfId="6" priority="7" stopIfTrue="1">
      <formula>J8="bs"</formula>
    </cfRule>
  </conditionalFormatting>
  <conditionalFormatting sqref="I7 I9 I11 I13 I15 I17 I19 I21 I23 I25 I27 I29 I31 I33 I35 I37 I39 I41 I43 I45 I47 I49 I51 I53 I55 I57 I59 I61 I63 I65 I67 I69 O22 O54">
    <cfRule type="expression" dxfId="5" priority="8" stopIfTrue="1">
      <formula>H8="as"</formula>
    </cfRule>
    <cfRule type="expression" dxfId="4" priority="9" stopIfTrue="1">
      <formula>H8="bs"</formula>
    </cfRule>
  </conditionalFormatting>
  <conditionalFormatting sqref="B7:B70">
    <cfRule type="cellIs" dxfId="3" priority="10" stopIfTrue="1" operator="equal">
      <formula>"QA"</formula>
    </cfRule>
    <cfRule type="cellIs" dxfId="2" priority="11" stopIfTrue="1" operator="equal">
      <formula>"DA"</formula>
    </cfRule>
  </conditionalFormatting>
  <conditionalFormatting sqref="H8 H10 H12 H14 H16 H18 H20 H22 H24 H26 H28 H30 H32 H34 H36 H38 H40 H42 H44 H46 H48 H50 H52 H54 H56 H58 H60 H62 H64 H66 H68 H70 J68 J64 J60 J56 J52 J48 J44 J40 J36 J32 J28 J24 J20 J16 J12 J8 L10 L18 L26 L34 L42 L50 L58 L66 N62 N46 N30 N14 N23 N55 N38">
    <cfRule type="expression" dxfId="1" priority="12" stopIfTrue="1">
      <formula>$M$1="CU"</formula>
    </cfRule>
  </conditionalFormatting>
  <conditionalFormatting sqref="D7:D70">
    <cfRule type="expression" dxfId="0" priority="13" stopIfTrue="1">
      <formula>$D7&lt;17</formula>
    </cfRule>
  </conditionalFormatting>
  <dataValidations count="1">
    <dataValidation type="list" allowBlank="1" showInputMessage="1" sqref="K10 K18 K26 K34 K42 K50 K58 K66 M14 M30 M46 M62 M55 M23 M38">
      <formula1>$S$7:$S$16</formula1>
    </dataValidation>
  </dataValidations>
  <printOptions horizontalCentered="1"/>
  <pageMargins left="0.35433070866141736" right="0.35433070866141736" top="0.35433070866141736" bottom="0.35433070866141736"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6]!Jun_Show_CU">
                <anchor moveWithCells="1" sizeWithCells="1">
                  <from>
                    <xdr:col>10</xdr:col>
                    <xdr:colOff>533400</xdr:colOff>
                    <xdr:row>0</xdr:row>
                    <xdr:rowOff>9525</xdr:rowOff>
                  </from>
                  <to>
                    <xdr:col>12</xdr:col>
                    <xdr:colOff>381000</xdr:colOff>
                    <xdr:row>0</xdr:row>
                    <xdr:rowOff>171450</xdr:rowOff>
                  </to>
                </anchor>
              </controlPr>
            </control>
          </mc:Choice>
        </mc:AlternateContent>
        <mc:AlternateContent xmlns:mc="http://schemas.openxmlformats.org/markup-compatibility/2006">
          <mc:Choice Requires="x14">
            <control shapeId="1026" r:id="rId5" name="Button 2">
              <controlPr defaultSize="0" print="0" autoFill="0" autoPict="0" macro="[6]!Jun_Hide_CU">
                <anchor moveWithCells="1" sizeWithCells="1">
                  <from>
                    <xdr:col>10</xdr:col>
                    <xdr:colOff>523875</xdr:colOff>
                    <xdr:row>0</xdr:row>
                    <xdr:rowOff>180975</xdr:rowOff>
                  </from>
                  <to>
                    <xdr:col>12</xdr:col>
                    <xdr:colOff>381000</xdr:colOff>
                    <xdr:row>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6</vt:i4>
      </vt:variant>
    </vt:vector>
  </HeadingPairs>
  <TitlesOfParts>
    <vt:vector size="12" baseType="lpstr">
      <vt:lpstr>六女籤表</vt:lpstr>
      <vt:lpstr>五女籤表</vt:lpstr>
      <vt:lpstr>四女籤表</vt:lpstr>
      <vt:lpstr>六男籤表</vt:lpstr>
      <vt:lpstr>五男籤表</vt:lpstr>
      <vt:lpstr>四男籤表</vt:lpstr>
      <vt:lpstr>五女籤表!Print_Area</vt:lpstr>
      <vt:lpstr>五男籤表!Print_Area</vt:lpstr>
      <vt:lpstr>六女籤表!Print_Area</vt:lpstr>
      <vt:lpstr>六男籤表!Print_Area</vt:lpstr>
      <vt:lpstr>四女籤表!Print_Area</vt:lpstr>
      <vt:lpstr>四男籤表!Print_Area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2018-01-05T02:15:32Z</cp:lastPrinted>
  <dcterms:created xsi:type="dcterms:W3CDTF">2017-12-28T02:22:10Z</dcterms:created>
  <dcterms:modified xsi:type="dcterms:W3CDTF">2018-01-08T05:48:20Z</dcterms:modified>
</cp:coreProperties>
</file>