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75" yWindow="240" windowWidth="8625" windowHeight="6780" tabRatio="721" firstSheet="1" activeTab="2"/>
  </bookViews>
  <sheets>
    <sheet name="Week SetUp" sheetId="1" r:id="rId1"/>
    <sheet name="男單準備名單" sheetId="2" r:id="rId2"/>
    <sheet name="男單64籤" sheetId="3" r:id="rId3"/>
    <sheet name="女單準備名單" sheetId="4" r:id="rId4"/>
    <sheet name="女單32籤" sheetId="5" r:id="rId5"/>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'女單32籤'!$A$1:$P$70</definedName>
    <definedName name="_xlnm.Print_Area" localSheetId="2">'男單64籤'!$A$1:$P$71</definedName>
    <definedName name="_xlnm.Print_Titles" localSheetId="3">'女單準備名單'!$1:$6</definedName>
    <definedName name="_xlnm.Print_Titles" localSheetId="1">'男單準備名單'!$1:$6</definedName>
  </definedNames>
  <calcPr fullCalcOnLoad="1"/>
</workbook>
</file>

<file path=xl/comments2.xml><?xml version="1.0" encoding="utf-8"?>
<comments xmlns="http://schemas.openxmlformats.org/spreadsheetml/2006/main">
  <authors>
    <author>Anders Wennberg</author>
  </authors>
  <commentList>
    <comment ref="O6" authorId="0">
      <text>
        <r>
          <rPr>
            <b/>
            <sz val="8"/>
            <rFont val="Tahoma"/>
            <family val="2"/>
          </rPr>
          <t>Player's final Acceptance Status:
DA= Direct Acceptance
WC=Wild Card
SE=Special Exempt
Q=Qualifier
LL=Lucky Loser
Blank=Not on draw</t>
        </r>
      </text>
    </comment>
    <comment ref="R6" authorId="0">
      <text>
        <r>
          <rPr>
            <b/>
            <sz val="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O6" authorId="0">
      <text>
        <r>
          <rPr>
            <b/>
            <sz val="8"/>
            <rFont val="Tahoma"/>
            <family val="2"/>
          </rPr>
          <t>Determine the player's final Acceptance Status:
QA= Direct Acceptance in Qual.
WC=Wild Card in Qualifying
MD= Moved into Main Draw (as a result of a Late Withdrawal or as a Special Exempt)</t>
        </r>
      </text>
    </comment>
    <comment ref="R6" authorId="0">
      <text>
        <r>
          <rPr>
            <b/>
            <sz val="8"/>
            <rFont val="Tahoma"/>
            <family val="2"/>
          </rPr>
          <t>When the seeding list is ready: fill in Seed position 1,2,3,4,…
Leave blank for unseeded players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<sst xmlns="http://schemas.openxmlformats.org/spreadsheetml/2006/main" count="522" uniqueCount="263">
  <si>
    <t>FILL IN ALL GREEN FIELDS BELOW</t>
  </si>
  <si>
    <t>DO NOT DELETE THIS PAGE !!!</t>
  </si>
  <si>
    <t>Event Category</t>
  </si>
  <si>
    <t>City, Country</t>
  </si>
  <si>
    <t>All rights reserved. Reproduction of this work in whole or in part, without the prior permission of the ITF is prohibited.</t>
  </si>
  <si>
    <t>DO NO DELETE THIS PAGE IF YOU ARE USING LINK-IN'S TO THE DRAW</t>
  </si>
  <si>
    <t>Line</t>
  </si>
  <si>
    <t>Date of birth Day/Mth/Yr</t>
  </si>
  <si>
    <t>Accept status</t>
  </si>
  <si>
    <t>St.</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</si>
  <si>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</si>
  <si>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</si>
  <si>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</si>
  <si>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</si>
  <si>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</si>
  <si>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</si>
  <si>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</si>
  <si>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</si>
  <si>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</si>
  <si>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</si>
  <si>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</si>
  <si>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</si>
  <si>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</si>
  <si>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</si>
  <si>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</si>
  <si>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</si>
  <si>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</si>
  <si>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</si>
  <si>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</si>
  <si>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</si>
  <si>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</si>
  <si>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</si>
  <si>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</si>
  <si>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</si>
  <si>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</si>
  <si>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</si>
  <si>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</si>
  <si>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</si>
  <si>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</si>
  <si>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</si>
  <si>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</si>
  <si>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</si>
  <si>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</si>
  <si>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</si>
  <si>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</si>
  <si>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</si>
  <si>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</si>
  <si>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</si>
  <si>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</si>
  <si>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</si>
  <si>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t>
  </si>
  <si>
    <t>10</t>
  </si>
  <si>
    <t>11</t>
  </si>
  <si>
    <t>12</t>
  </si>
  <si>
    <t>13</t>
  </si>
  <si>
    <t>14</t>
  </si>
  <si>
    <t>15</t>
  </si>
  <si>
    <t>16</t>
  </si>
  <si>
    <t>17</t>
  </si>
  <si>
    <t>18</t>
  </si>
  <si>
    <t>19</t>
  </si>
  <si>
    <t>20</t>
  </si>
  <si>
    <t>21</t>
  </si>
  <si>
    <t>22</t>
  </si>
  <si>
    <t>23</t>
  </si>
  <si>
    <t>24</t>
  </si>
  <si>
    <t>25</t>
  </si>
  <si>
    <t>26</t>
  </si>
  <si>
    <t>27</t>
  </si>
  <si>
    <t>28</t>
  </si>
  <si>
    <t>29</t>
  </si>
  <si>
    <t>30</t>
  </si>
  <si>
    <t>31</t>
  </si>
  <si>
    <t>32</t>
  </si>
  <si>
    <t>Umpire</t>
  </si>
  <si>
    <t>ITF Referee</t>
  </si>
  <si>
    <t>Copyright © ITF Limited, trading as the International Tennis Federation, 2002</t>
  </si>
  <si>
    <t>Tournament Title (full name)</t>
  </si>
  <si>
    <t>Inquiries and comments to:</t>
  </si>
  <si>
    <t>anders.wennberg@itftennis.com</t>
  </si>
  <si>
    <t>Week of (Monday). Use format, 15/01/2202 (day/month/year)</t>
  </si>
  <si>
    <t>Junior Week SetUp page</t>
  </si>
  <si>
    <t>Group</t>
  </si>
  <si>
    <t>ITF Referee's signature</t>
  </si>
  <si>
    <t>ITF 18
Ranking</t>
  </si>
  <si>
    <t>Pro-
Ranking</t>
  </si>
  <si>
    <t>Other ordering</t>
  </si>
  <si>
    <t>Seed
Position</t>
  </si>
  <si>
    <t>Signed-in
Yes</t>
  </si>
  <si>
    <t>AccSort</t>
  </si>
  <si>
    <t>Criterium
Sort</t>
  </si>
  <si>
    <t>Seed Sort</t>
  </si>
  <si>
    <t>Finalist 1:</t>
  </si>
  <si>
    <t>Finalist 2:</t>
  </si>
  <si>
    <t>On
Accept. list
Yes</t>
  </si>
  <si>
    <t>On
Accept. List
Yes</t>
  </si>
  <si>
    <t>2002 v1.0</t>
  </si>
  <si>
    <t>日期</t>
  </si>
  <si>
    <t>級別</t>
  </si>
  <si>
    <t>裁判長</t>
  </si>
  <si>
    <t>排名</t>
  </si>
  <si>
    <t>種子</t>
  </si>
  <si>
    <t>姓名</t>
  </si>
  <si>
    <t>學校</t>
  </si>
  <si>
    <t>第二輪</t>
  </si>
  <si>
    <t>第三輪</t>
  </si>
  <si>
    <t>半準決賽</t>
  </si>
  <si>
    <t/>
  </si>
  <si>
    <t>準決賽</t>
  </si>
  <si>
    <t>決賽</t>
  </si>
  <si>
    <t>冠軍</t>
  </si>
  <si>
    <t>地點</t>
  </si>
  <si>
    <t>時間</t>
  </si>
  <si>
    <t xml:space="preserve"> </t>
  </si>
  <si>
    <t>男單準備名單</t>
  </si>
  <si>
    <t>男子單打(64)</t>
  </si>
  <si>
    <t>女單準備名單</t>
  </si>
  <si>
    <t>女子單打(32)</t>
  </si>
  <si>
    <t>第十屆福興盃</t>
  </si>
  <si>
    <t>中、南區大專暨全國青少年網球錦標賽</t>
  </si>
  <si>
    <t>李朝裕</t>
  </si>
  <si>
    <r>
      <t>101</t>
    </r>
    <r>
      <rPr>
        <b/>
        <sz val="8"/>
        <rFont val="細明體"/>
        <family val="3"/>
      </rPr>
      <t>年</t>
    </r>
    <r>
      <rPr>
        <b/>
        <sz val="8"/>
        <rFont val="Arial"/>
        <family val="2"/>
      </rPr>
      <t>2</t>
    </r>
    <r>
      <rPr>
        <b/>
        <sz val="8"/>
        <rFont val="細明體"/>
        <family val="3"/>
      </rPr>
      <t>月</t>
    </r>
    <r>
      <rPr>
        <b/>
        <sz val="8"/>
        <rFont val="Arial"/>
        <family val="2"/>
      </rPr>
      <t>1</t>
    </r>
    <r>
      <rPr>
        <b/>
        <sz val="8"/>
        <rFont val="細明體"/>
        <family val="3"/>
      </rPr>
      <t>日</t>
    </r>
    <r>
      <rPr>
        <b/>
        <sz val="8"/>
        <rFont val="Arial"/>
        <family val="2"/>
      </rPr>
      <t>~5</t>
    </r>
    <r>
      <rPr>
        <b/>
        <sz val="8"/>
        <rFont val="細明體"/>
        <family val="3"/>
      </rPr>
      <t>日</t>
    </r>
  </si>
  <si>
    <t>高雄中山網球場</t>
  </si>
  <si>
    <t>縣市</t>
  </si>
  <si>
    <t>ITF Tournament Calendar designation</t>
  </si>
  <si>
    <t>國小組四年級</t>
  </si>
  <si>
    <t>周文毅</t>
  </si>
  <si>
    <t>潮和國小</t>
  </si>
  <si>
    <t>屏東縣</t>
  </si>
  <si>
    <t>邱守詮</t>
  </si>
  <si>
    <t>吳泓儒</t>
  </si>
  <si>
    <t>張皓瑾</t>
  </si>
  <si>
    <t>蔡大維</t>
  </si>
  <si>
    <t>李奕成</t>
  </si>
  <si>
    <t>邱祐辰</t>
  </si>
  <si>
    <t>李奇</t>
  </si>
  <si>
    <t>高雄市</t>
  </si>
  <si>
    <t>陽明國小</t>
  </si>
  <si>
    <t>郭恩瑜</t>
  </si>
  <si>
    <t>潮昇國小</t>
  </si>
  <si>
    <t>楊宗翰</t>
  </si>
  <si>
    <t>龍潭國小</t>
  </si>
  <si>
    <t>台南市</t>
  </si>
  <si>
    <t>大竹國小</t>
  </si>
  <si>
    <t>龔信德</t>
  </si>
  <si>
    <t>鍾埜維</t>
  </si>
  <si>
    <t>張銘宸</t>
  </si>
  <si>
    <t>廖哲民</t>
  </si>
  <si>
    <t>李哲全</t>
  </si>
  <si>
    <t>歐宸維</t>
  </si>
  <si>
    <t>黃榆翔</t>
  </si>
  <si>
    <t>曾至陽</t>
  </si>
  <si>
    <t>史宗錡</t>
  </si>
  <si>
    <t>廖冠智</t>
  </si>
  <si>
    <t>隋昀廷</t>
  </si>
  <si>
    <t>陳禹睿</t>
  </si>
  <si>
    <t>吳亞哲</t>
  </si>
  <si>
    <t>陳炯崴</t>
  </si>
  <si>
    <t>黃柏睿</t>
  </si>
  <si>
    <t>蔡翊</t>
  </si>
  <si>
    <t>蔡勝祥</t>
  </si>
  <si>
    <t>林於勳</t>
  </si>
  <si>
    <t>林士恩</t>
  </si>
  <si>
    <t>林冠杰</t>
  </si>
  <si>
    <t>陳冠智</t>
  </si>
  <si>
    <t>楊尚融</t>
  </si>
  <si>
    <t>羅紹軒</t>
  </si>
  <si>
    <t>劉宣利</t>
  </si>
  <si>
    <t>李明威</t>
  </si>
  <si>
    <t>許博森</t>
  </si>
  <si>
    <t>曾科宸</t>
  </si>
  <si>
    <t>郭又維</t>
  </si>
  <si>
    <t>賴乾俊</t>
  </si>
  <si>
    <t>林渝荏</t>
  </si>
  <si>
    <t>賴亮霆</t>
  </si>
  <si>
    <t>陳威丞</t>
  </si>
  <si>
    <t>郭秉諺</t>
  </si>
  <si>
    <t>民族國小</t>
  </si>
  <si>
    <t>張翰堯</t>
  </si>
  <si>
    <t>花蓮縣</t>
  </si>
  <si>
    <t>玉里國小</t>
  </si>
  <si>
    <t>陳建銘</t>
  </si>
  <si>
    <t>新甲國小</t>
  </si>
  <si>
    <t>林以誠</t>
  </si>
  <si>
    <t>黃浩宇</t>
  </si>
  <si>
    <t>蔡榮哲</t>
  </si>
  <si>
    <t>王雲翔</t>
  </si>
  <si>
    <t>吳沁叡</t>
  </si>
  <si>
    <t>吳東柜</t>
  </si>
  <si>
    <t>盧宇潔</t>
  </si>
  <si>
    <t>信義國小</t>
  </si>
  <si>
    <t>瑞祥國小</t>
  </si>
  <si>
    <t>文德國小</t>
  </si>
  <si>
    <t>吳佩芯</t>
  </si>
  <si>
    <t>黃會淋</t>
  </si>
  <si>
    <t>劉佑瑄</t>
  </si>
  <si>
    <t>南投縣</t>
  </si>
  <si>
    <t>僑光國小</t>
  </si>
  <si>
    <t>宋幸儒</t>
  </si>
  <si>
    <t>陳婕妤</t>
  </si>
  <si>
    <t>高雄市</t>
  </si>
  <si>
    <t>陽明國小</t>
  </si>
  <si>
    <t>方韋寧</t>
  </si>
  <si>
    <t>馬韻涵</t>
  </si>
  <si>
    <t>高苡榕</t>
  </si>
  <si>
    <t>李冠儀</t>
  </si>
  <si>
    <t>洪玉謙</t>
  </si>
  <si>
    <t>羅妍珽</t>
  </si>
  <si>
    <t>許雅琪</t>
  </si>
  <si>
    <t>黃詩雲</t>
  </si>
  <si>
    <t>鄭絜心</t>
  </si>
  <si>
    <t>王俞婷</t>
  </si>
  <si>
    <t>王思捷</t>
  </si>
  <si>
    <t>王兆宜</t>
  </si>
  <si>
    <t>魏菱萱</t>
  </si>
  <si>
    <t>民族國小</t>
  </si>
  <si>
    <t>黃揖</t>
  </si>
  <si>
    <t>S1</t>
  </si>
  <si>
    <t>S2</t>
  </si>
  <si>
    <t>S3</t>
  </si>
  <si>
    <t>S4</t>
  </si>
  <si>
    <t>S5</t>
  </si>
  <si>
    <t>S6</t>
  </si>
  <si>
    <t>顏維廷</t>
  </si>
  <si>
    <t>魯哲宇</t>
  </si>
  <si>
    <t>中正國小</t>
  </si>
  <si>
    <t>洪偉誠</t>
  </si>
  <si>
    <t>陳廷恩</t>
  </si>
  <si>
    <t>黃俊偉</t>
  </si>
  <si>
    <t>吳振安</t>
  </si>
  <si>
    <t>盧彥璋</t>
  </si>
  <si>
    <t>南投縣</t>
  </si>
  <si>
    <t>僑光國小</t>
  </si>
  <si>
    <t>東光國小</t>
  </si>
  <si>
    <r>
      <t>10</t>
    </r>
    <r>
      <rPr>
        <sz val="10"/>
        <rFont val="細明體"/>
        <family val="3"/>
      </rPr>
      <t>歲</t>
    </r>
  </si>
  <si>
    <r>
      <t>10</t>
    </r>
    <r>
      <rPr>
        <sz val="10"/>
        <rFont val="細明體"/>
        <family val="3"/>
      </rPr>
      <t>歲</t>
    </r>
  </si>
  <si>
    <t>S1</t>
  </si>
  <si>
    <t>S2</t>
  </si>
  <si>
    <t>S3</t>
  </si>
  <si>
    <t>S4</t>
  </si>
  <si>
    <t>S5</t>
  </si>
  <si>
    <t>S6</t>
  </si>
  <si>
    <t>S7</t>
  </si>
  <si>
    <t>S8</t>
  </si>
  <si>
    <r>
      <t>S</t>
    </r>
    <r>
      <rPr>
        <sz val="10"/>
        <rFont val="Arial"/>
        <family val="2"/>
      </rPr>
      <t>9</t>
    </r>
  </si>
  <si>
    <t>S10</t>
  </si>
  <si>
    <t>S11</t>
  </si>
  <si>
    <r>
      <t>S</t>
    </r>
    <r>
      <rPr>
        <sz val="10"/>
        <rFont val="Arial"/>
        <family val="2"/>
      </rPr>
      <t>12</t>
    </r>
  </si>
  <si>
    <t>S13</t>
  </si>
  <si>
    <t>S14</t>
  </si>
  <si>
    <t>S15</t>
  </si>
  <si>
    <t>BYE</t>
  </si>
  <si>
    <t>BYE</t>
  </si>
  <si>
    <t>林翰智</t>
  </si>
  <si>
    <t>嘉義市</t>
  </si>
  <si>
    <t>港坪國小</t>
  </si>
  <si>
    <t>S16</t>
  </si>
  <si>
    <t>龍潭國小</t>
  </si>
  <si>
    <r>
      <t>S</t>
    </r>
    <r>
      <rPr>
        <sz val="10"/>
        <rFont val="Arial"/>
        <family val="2"/>
      </rPr>
      <t>7</t>
    </r>
  </si>
  <si>
    <r>
      <t>S</t>
    </r>
    <r>
      <rPr>
        <sz val="10"/>
        <rFont val="Arial"/>
        <family val="2"/>
      </rPr>
      <t>8</t>
    </r>
  </si>
  <si>
    <t>陳禹睿</t>
  </si>
  <si>
    <t>僑光國小</t>
  </si>
  <si>
    <t>大竹國小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</si>
</sst>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00">
    <font>
      <sz val="10"/>
      <name val="Arial"/>
      <family val="2"/>
    </font>
    <font>
      <sz val="12"/>
      <color indexed="8"/>
      <name val="新細明體"/>
      <family val="1"/>
    </font>
    <font>
      <sz val="7"/>
      <name val="Arial"/>
      <family val="2"/>
    </font>
    <font>
      <sz val="7"/>
      <color indexed="8"/>
      <name val="Arial"/>
      <family val="2"/>
    </font>
    <font>
      <sz val="7"/>
      <color indexed="9"/>
      <name val="Arial"/>
      <family val="2"/>
    </font>
    <font>
      <b/>
      <sz val="8"/>
      <name val="Arial"/>
      <family val="2"/>
    </font>
    <font>
      <sz val="11"/>
      <name val="Arial"/>
      <family val="2"/>
    </font>
    <font>
      <b/>
      <sz val="10"/>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sz val="6"/>
      <color indexed="8"/>
      <name val="Arial"/>
      <family val="2"/>
    </font>
    <font>
      <b/>
      <i/>
      <sz val="10"/>
      <name val="Arial"/>
      <family val="2"/>
    </font>
    <font>
      <b/>
      <sz val="8.5"/>
      <name val="Arial"/>
      <family val="2"/>
    </font>
    <font>
      <sz val="8.5"/>
      <name val="Arial"/>
      <family val="2"/>
    </font>
    <font>
      <sz val="8.5"/>
      <color indexed="9"/>
      <name val="Arial"/>
      <family val="2"/>
    </font>
    <font>
      <i/>
      <sz val="8.5"/>
      <color indexed="9"/>
      <name val="Arial"/>
      <family val="2"/>
    </font>
    <font>
      <sz val="8.5"/>
      <color indexed="8"/>
      <name val="Arial"/>
      <family val="2"/>
    </font>
    <font>
      <b/>
      <sz val="14"/>
      <name val="Arial"/>
      <family val="2"/>
    </font>
    <font>
      <sz val="8"/>
      <name val="Arial"/>
      <family val="2"/>
    </font>
    <font>
      <b/>
      <sz val="9"/>
      <name val="Arial"/>
      <family val="2"/>
    </font>
    <font>
      <sz val="9"/>
      <name val="Arial"/>
      <family val="2"/>
    </font>
    <font>
      <b/>
      <sz val="14"/>
      <color indexed="8"/>
      <name val="Arial"/>
      <family val="2"/>
    </font>
    <font>
      <sz val="10"/>
      <color indexed="8"/>
      <name val="Arial"/>
      <family val="2"/>
    </font>
    <font>
      <b/>
      <sz val="10"/>
      <color indexed="8"/>
      <name val="Arial"/>
      <family val="2"/>
    </font>
    <font>
      <b/>
      <sz val="7"/>
      <name val="Arial"/>
      <family val="2"/>
    </font>
    <font>
      <b/>
      <sz val="8.5"/>
      <color indexed="8"/>
      <name val="Arial"/>
      <family val="2"/>
    </font>
    <font>
      <i/>
      <sz val="8.5"/>
      <color indexed="8"/>
      <name val="Arial"/>
      <family val="2"/>
    </font>
    <font>
      <i/>
      <sz val="7"/>
      <name val="Arial"/>
      <family val="2"/>
    </font>
    <font>
      <b/>
      <sz val="16"/>
      <name val="Arial"/>
      <family val="2"/>
    </font>
    <font>
      <sz val="8.5"/>
      <color indexed="42"/>
      <name val="Arial"/>
      <family val="2"/>
    </font>
    <font>
      <b/>
      <sz val="11"/>
      <name val="Arial"/>
      <family val="2"/>
    </font>
    <font>
      <b/>
      <sz val="20"/>
      <color indexed="10"/>
      <name val="Arial"/>
      <family val="2"/>
    </font>
    <font>
      <sz val="20"/>
      <color indexed="10"/>
      <name val="Arial"/>
      <family val="2"/>
    </font>
    <font>
      <sz val="6"/>
      <color indexed="10"/>
      <name val="Arial"/>
      <family val="2"/>
    </font>
    <font>
      <b/>
      <sz val="7"/>
      <color indexed="9"/>
      <name val="Arial"/>
      <family val="2"/>
    </font>
    <font>
      <i/>
      <sz val="8"/>
      <color indexed="10"/>
      <name val="Arial"/>
      <family val="2"/>
    </font>
    <font>
      <u val="single"/>
      <sz val="10"/>
      <color indexed="12"/>
      <name val="Arial"/>
      <family val="2"/>
    </font>
    <font>
      <b/>
      <sz val="8"/>
      <name val="Tahoma"/>
      <family val="2"/>
    </font>
    <font>
      <b/>
      <sz val="8"/>
      <color indexed="55"/>
      <name val="Arial"/>
      <family val="2"/>
    </font>
    <font>
      <b/>
      <sz val="32"/>
      <name val="Arial"/>
      <family val="2"/>
    </font>
    <font>
      <u val="single"/>
      <sz val="7"/>
      <color indexed="12"/>
      <name val="Arial"/>
      <family val="2"/>
    </font>
    <font>
      <i/>
      <sz val="6"/>
      <color indexed="9"/>
      <name val="Arial"/>
      <family val="2"/>
    </font>
    <font>
      <i/>
      <sz val="8.5"/>
      <name val="Arial"/>
      <family val="2"/>
    </font>
    <font>
      <b/>
      <sz val="20"/>
      <name val="細明體"/>
      <family val="3"/>
    </font>
    <font>
      <b/>
      <i/>
      <sz val="10"/>
      <name val="細明體"/>
      <family val="3"/>
    </font>
    <font>
      <b/>
      <sz val="8"/>
      <name val="細明體"/>
      <family val="3"/>
    </font>
    <font>
      <b/>
      <sz val="8"/>
      <color indexed="8"/>
      <name val="細明體"/>
      <family val="3"/>
    </font>
    <font>
      <b/>
      <sz val="9"/>
      <name val="細明體"/>
      <family val="3"/>
    </font>
    <font>
      <b/>
      <sz val="7"/>
      <name val="細明體"/>
      <family val="3"/>
    </font>
    <font>
      <b/>
      <sz val="7"/>
      <color indexed="8"/>
      <name val="細明體"/>
      <family val="3"/>
    </font>
    <font>
      <sz val="7"/>
      <name val="細明體"/>
      <family val="3"/>
    </font>
    <font>
      <i/>
      <sz val="8.5"/>
      <name val="細明體"/>
      <family val="3"/>
    </font>
    <font>
      <sz val="7"/>
      <color indexed="8"/>
      <name val="細明體"/>
      <family val="3"/>
    </font>
    <font>
      <sz val="10"/>
      <name val="細明體"/>
      <family val="3"/>
    </font>
    <font>
      <sz val="10"/>
      <name val="Times New Roman"/>
      <family val="1"/>
    </font>
    <font>
      <sz val="12"/>
      <name val="Times New Roman"/>
      <family val="1"/>
    </font>
    <font>
      <sz val="8.5"/>
      <name val="細明體"/>
      <family val="3"/>
    </font>
    <font>
      <b/>
      <sz val="8.5"/>
      <name val="細明體"/>
      <family val="3"/>
    </font>
    <font>
      <sz val="10"/>
      <color indexed="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22"/>
      <color indexed="8"/>
      <name val="IT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34"/>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23"/>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3"/>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style="medium"/>
      <right/>
      <top/>
      <bottom style="medium"/>
    </border>
    <border>
      <left style="medium"/>
      <right/>
      <top style="medium"/>
      <bottom style="medium"/>
    </border>
    <border>
      <left/>
      <right/>
      <top style="medium"/>
      <bottom style="medium"/>
    </border>
    <border>
      <left style="medium"/>
      <right style="thin"/>
      <top/>
      <bottom style="thin"/>
    </border>
    <border>
      <left style="medium"/>
      <right/>
      <top/>
      <bottom/>
    </border>
    <border>
      <left/>
      <right style="medium"/>
      <top/>
      <bottom/>
    </border>
    <border>
      <left/>
      <right/>
      <top/>
      <bottom style="thin"/>
    </border>
    <border>
      <left/>
      <right style="thin"/>
      <top/>
      <bottom style="thin"/>
    </border>
    <border>
      <left/>
      <right style="thin"/>
      <top/>
      <bottom/>
    </border>
    <border>
      <left style="medium"/>
      <right/>
      <top style="medium"/>
      <bottom/>
    </border>
    <border>
      <left/>
      <right/>
      <top style="medium"/>
      <bottom/>
    </border>
    <border>
      <left/>
      <right style="medium"/>
      <top style="medium"/>
      <bottom/>
    </border>
    <border>
      <left/>
      <right style="medium"/>
      <top style="medium"/>
      <bottom style="medium"/>
    </border>
    <border>
      <left/>
      <right style="medium"/>
      <top/>
      <bottom style="thin"/>
    </border>
    <border>
      <left style="thin"/>
      <right style="medium"/>
      <top style="medium"/>
      <bottom style="medium"/>
    </border>
    <border>
      <left style="medium"/>
      <right style="thin"/>
      <top style="medium"/>
      <bottom style="mediu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style="thin"/>
      <right/>
      <top style="thin"/>
      <bottom/>
    </border>
    <border>
      <left/>
      <right style="medium"/>
      <top/>
      <bottom style="medium"/>
    </border>
    <border>
      <left/>
      <right style="thin"/>
      <top style="thin"/>
      <bottom style="thin"/>
    </border>
    <border>
      <left style="thin"/>
      <right style="thin"/>
      <top style="thin"/>
      <bottom style="thin"/>
    </border>
    <border>
      <left style="medium"/>
      <right style="medium"/>
      <top style="medium"/>
      <bottom style="medium"/>
    </border>
    <border>
      <left style="thin"/>
      <right style="medium"/>
      <top/>
      <bottom style="thin"/>
    </border>
    <border>
      <left style="medium"/>
      <right style="medium"/>
      <top/>
      <bottom style="thin"/>
    </border>
    <border>
      <left style="thin"/>
      <right style="medium"/>
      <top style="thin"/>
      <bottom style="thin"/>
    </border>
    <border>
      <left style="medium"/>
      <right style="medium"/>
      <top style="thin"/>
      <bottom style="thin"/>
    </border>
    <border>
      <left/>
      <right style="medium"/>
      <top style="thin"/>
      <bottom style="thin"/>
    </border>
    <border>
      <left style="medium"/>
      <right style="thin"/>
      <top style="thin"/>
      <bottom style="thin"/>
    </border>
    <border>
      <left/>
      <right style="thin"/>
      <top style="medium"/>
      <bottom style="medium"/>
    </border>
    <border>
      <left/>
      <right/>
      <top style="thin"/>
      <bottom/>
    </border>
    <border>
      <left style="thin"/>
      <right/>
      <top/>
      <bottom style="thin"/>
    </border>
    <border>
      <left style="thin"/>
      <right/>
      <top style="thin"/>
      <bottom style="thin"/>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20" borderId="0" applyNumberFormat="0" applyBorder="0" applyAlignment="0" applyProtection="0"/>
    <xf numFmtId="0" fontId="86" fillId="0" borderId="1" applyNumberFormat="0" applyFill="0" applyAlignment="0" applyProtection="0"/>
    <xf numFmtId="0" fontId="87" fillId="21" borderId="0" applyNumberFormat="0" applyBorder="0" applyAlignment="0" applyProtection="0"/>
    <xf numFmtId="9" fontId="0" fillId="0" borderId="0" applyFont="0" applyFill="0" applyBorder="0" applyAlignment="0" applyProtection="0"/>
    <xf numFmtId="0" fontId="8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90"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30" borderId="2" applyNumberFormat="0" applyAlignment="0" applyProtection="0"/>
    <xf numFmtId="0" fontId="96" fillId="22" borderId="8" applyNumberFormat="0" applyAlignment="0" applyProtection="0"/>
    <xf numFmtId="0" fontId="97" fillId="31" borderId="9" applyNumberFormat="0" applyAlignment="0" applyProtection="0"/>
    <xf numFmtId="0" fontId="98" fillId="32" borderId="0" applyNumberFormat="0" applyBorder="0" applyAlignment="0" applyProtection="0"/>
    <xf numFmtId="0" fontId="99" fillId="0" borderId="0" applyNumberFormat="0" applyFill="0" applyBorder="0" applyAlignment="0" applyProtection="0"/>
  </cellStyleXfs>
  <cellXfs count="286">
    <xf numFmtId="0" fontId="0" fillId="0" borderId="0" xfId="0" applyAlignment="1">
      <alignment/>
    </xf>
    <xf numFmtId="0" fontId="4"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vertical="top"/>
    </xf>
    <xf numFmtId="49" fontId="13" fillId="0" borderId="0" xfId="0" applyNumberFormat="1" applyFont="1" applyBorder="1" applyAlignment="1">
      <alignment vertical="top"/>
    </xf>
    <xf numFmtId="49" fontId="11" fillId="0" borderId="0" xfId="0" applyNumberFormat="1" applyFont="1" applyBorder="1" applyAlignment="1">
      <alignment vertical="top"/>
    </xf>
    <xf numFmtId="49" fontId="12" fillId="0" borderId="0" xfId="0" applyNumberFormat="1" applyFont="1" applyBorder="1" applyAlignment="1">
      <alignment vertical="top"/>
    </xf>
    <xf numFmtId="49" fontId="11" fillId="0" borderId="0" xfId="0" applyNumberFormat="1" applyFont="1" applyAlignment="1">
      <alignment vertical="top"/>
    </xf>
    <xf numFmtId="49" fontId="7" fillId="0" borderId="0" xfId="0" applyNumberFormat="1" applyFont="1" applyBorder="1" applyAlignment="1">
      <alignment horizontal="left"/>
    </xf>
    <xf numFmtId="49" fontId="12" fillId="0" borderId="0" xfId="0" applyNumberFormat="1" applyFont="1" applyAlignment="1">
      <alignment vertical="top"/>
    </xf>
    <xf numFmtId="49" fontId="19" fillId="0" borderId="0" xfId="0" applyNumberFormat="1" applyFont="1" applyAlignment="1" applyProtection="1">
      <alignment horizontal="left"/>
      <protection/>
    </xf>
    <xf numFmtId="49" fontId="19" fillId="0" borderId="0" xfId="0" applyNumberFormat="1" applyFont="1" applyAlignment="1" applyProtection="1">
      <alignment horizontal="left" vertical="center"/>
      <protection/>
    </xf>
    <xf numFmtId="49" fontId="0" fillId="0" borderId="0" xfId="0" applyNumberFormat="1" applyFont="1" applyAlignment="1">
      <alignment/>
    </xf>
    <xf numFmtId="49" fontId="10" fillId="0" borderId="0" xfId="0" applyNumberFormat="1" applyFont="1" applyAlignment="1">
      <alignment/>
    </xf>
    <xf numFmtId="0" fontId="0" fillId="0" borderId="0" xfId="0" applyAlignment="1">
      <alignment horizontal="center"/>
    </xf>
    <xf numFmtId="0" fontId="25" fillId="33" borderId="0" xfId="0" applyFont="1" applyFill="1" applyAlignment="1">
      <alignment horizontal="left"/>
    </xf>
    <xf numFmtId="49" fontId="11" fillId="0" borderId="0" xfId="0" applyNumberFormat="1" applyFont="1" applyBorder="1" applyAlignment="1">
      <alignment horizontal="left" vertical="top"/>
    </xf>
    <xf numFmtId="49" fontId="0" fillId="0" borderId="0" xfId="0" applyNumberFormat="1" applyFont="1" applyAlignment="1">
      <alignment horizontal="left"/>
    </xf>
    <xf numFmtId="15" fontId="0" fillId="0" borderId="0" xfId="0" applyNumberFormat="1" applyAlignment="1">
      <alignment horizontal="center"/>
    </xf>
    <xf numFmtId="49" fontId="29" fillId="33" borderId="0" xfId="0" applyNumberFormat="1" applyFont="1" applyFill="1" applyBorder="1" applyAlignment="1">
      <alignment horizontal="left"/>
    </xf>
    <xf numFmtId="49" fontId="10"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center"/>
    </xf>
    <xf numFmtId="0" fontId="0" fillId="0" borderId="0" xfId="0" applyAlignment="1">
      <alignment horizontal="left"/>
    </xf>
    <xf numFmtId="49" fontId="14" fillId="0" borderId="10" xfId="0" applyNumberFormat="1" applyFont="1" applyBorder="1" applyAlignment="1">
      <alignment horizontal="right" vertical="center"/>
    </xf>
    <xf numFmtId="49" fontId="14" fillId="0" borderId="10" xfId="0" applyNumberFormat="1" applyFont="1" applyBorder="1" applyAlignment="1">
      <alignment vertical="center"/>
    </xf>
    <xf numFmtId="49" fontId="14" fillId="0" borderId="10" xfId="0" applyNumberFormat="1" applyFont="1" applyBorder="1" applyAlignment="1">
      <alignment horizontal="left" vertical="center"/>
    </xf>
    <xf numFmtId="49" fontId="30" fillId="0" borderId="1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10" xfId="40" applyNumberFormat="1" applyFont="1" applyBorder="1" applyAlignment="1" applyProtection="1">
      <alignment vertical="center"/>
      <protection locked="0"/>
    </xf>
    <xf numFmtId="49" fontId="14" fillId="0" borderId="11" xfId="0" applyNumberFormat="1" applyFont="1" applyBorder="1" applyAlignment="1">
      <alignment horizontal="left" vertical="center"/>
    </xf>
    <xf numFmtId="0" fontId="5" fillId="0" borderId="0" xfId="0" applyFont="1" applyBorder="1" applyAlignment="1">
      <alignment vertical="center"/>
    </xf>
    <xf numFmtId="49" fontId="15" fillId="0" borderId="10" xfId="0" applyNumberFormat="1" applyFont="1" applyBorder="1" applyAlignment="1">
      <alignment vertical="center"/>
    </xf>
    <xf numFmtId="0" fontId="16"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14" fillId="0" borderId="10" xfId="0" applyNumberFormat="1" applyFont="1" applyBorder="1" applyAlignment="1">
      <alignment horizontal="right" vertical="center"/>
    </xf>
    <xf numFmtId="0" fontId="0" fillId="0" borderId="0" xfId="0" applyFill="1" applyAlignment="1">
      <alignment vertical="center"/>
    </xf>
    <xf numFmtId="0" fontId="39" fillId="34" borderId="12" xfId="0" applyFont="1" applyFill="1" applyBorder="1" applyAlignment="1">
      <alignment horizontal="centerContinuous" vertical="center"/>
    </xf>
    <xf numFmtId="0" fontId="40" fillId="34" borderId="13" xfId="0" applyFont="1" applyFill="1" applyBorder="1" applyAlignment="1">
      <alignment horizontal="centerContinuous" vertical="center"/>
    </xf>
    <xf numFmtId="0" fontId="11" fillId="0" borderId="0" xfId="0" applyFont="1" applyAlignment="1">
      <alignment vertical="center"/>
    </xf>
    <xf numFmtId="49" fontId="16" fillId="35" borderId="0" xfId="0" applyNumberFormat="1" applyFont="1" applyFill="1" applyBorder="1" applyAlignment="1">
      <alignment horizontal="left" vertical="center"/>
    </xf>
    <xf numFmtId="49" fontId="18" fillId="35" borderId="0" xfId="0" applyNumberFormat="1" applyFont="1" applyFill="1" applyBorder="1" applyAlignment="1">
      <alignment horizontal="right" vertical="center"/>
    </xf>
    <xf numFmtId="0" fontId="0" fillId="0" borderId="0" xfId="0" applyFont="1" applyAlignment="1">
      <alignment vertical="center"/>
    </xf>
    <xf numFmtId="0" fontId="27" fillId="0" borderId="14" xfId="0" applyFont="1" applyBorder="1" applyAlignment="1">
      <alignment horizontal="center" vertical="center"/>
    </xf>
    <xf numFmtId="49" fontId="18" fillId="33" borderId="15" xfId="0" applyNumberFormat="1" applyFont="1" applyFill="1" applyBorder="1" applyAlignment="1">
      <alignment horizontal="left" vertical="center"/>
    </xf>
    <xf numFmtId="49" fontId="16" fillId="33" borderId="0" xfId="0" applyNumberFormat="1" applyFont="1" applyFill="1" applyBorder="1" applyAlignment="1">
      <alignment horizontal="left" vertical="center"/>
    </xf>
    <xf numFmtId="0" fontId="0" fillId="33" borderId="16" xfId="0" applyFill="1" applyBorder="1" applyAlignment="1">
      <alignment horizontal="center" vertical="center"/>
    </xf>
    <xf numFmtId="0" fontId="16" fillId="0" borderId="0" xfId="0" applyFont="1" applyBorder="1" applyAlignment="1">
      <alignment vertical="center"/>
    </xf>
    <xf numFmtId="0" fontId="21" fillId="0" borderId="17" xfId="0" applyNumberFormat="1" applyFont="1" applyFill="1" applyBorder="1" applyAlignment="1">
      <alignment vertical="center"/>
    </xf>
    <xf numFmtId="0" fontId="21" fillId="33" borderId="0" xfId="0" applyNumberFormat="1" applyFont="1" applyFill="1" applyAlignment="1">
      <alignment vertical="center"/>
    </xf>
    <xf numFmtId="0" fontId="22" fillId="33" borderId="0" xfId="0" applyNumberFormat="1" applyFont="1" applyFill="1" applyAlignment="1">
      <alignment vertical="center"/>
    </xf>
    <xf numFmtId="0" fontId="21" fillId="0" borderId="0" xfId="0" applyNumberFormat="1" applyFont="1" applyFill="1" applyAlignment="1">
      <alignment horizontal="center" vertical="center"/>
    </xf>
    <xf numFmtId="0" fontId="37" fillId="0" borderId="0" xfId="0" applyNumberFormat="1" applyFont="1" applyFill="1" applyAlignment="1">
      <alignment horizontal="center" vertical="center"/>
    </xf>
    <xf numFmtId="0" fontId="24" fillId="0" borderId="0" xfId="0" applyNumberFormat="1" applyFont="1" applyFill="1" applyAlignment="1">
      <alignment vertical="center"/>
    </xf>
    <xf numFmtId="0" fontId="37" fillId="36" borderId="17" xfId="0" applyNumberFormat="1" applyFont="1" applyFill="1" applyBorder="1" applyAlignment="1">
      <alignment horizontal="center" vertical="center"/>
    </xf>
    <xf numFmtId="0" fontId="21" fillId="0" borderId="17" xfId="0" applyNumberFormat="1" applyFont="1" applyFill="1" applyBorder="1" applyAlignment="1">
      <alignment vertical="center"/>
    </xf>
    <xf numFmtId="0" fontId="21" fillId="33" borderId="0" xfId="0" applyNumberFormat="1" applyFont="1" applyFill="1" applyBorder="1" applyAlignment="1">
      <alignment vertical="center"/>
    </xf>
    <xf numFmtId="0" fontId="22" fillId="33" borderId="0" xfId="0" applyNumberFormat="1" applyFont="1" applyFill="1" applyBorder="1" applyAlignment="1">
      <alignment vertical="center"/>
    </xf>
    <xf numFmtId="49" fontId="6" fillId="33" borderId="0" xfId="0" applyNumberFormat="1" applyFont="1" applyFill="1" applyAlignment="1">
      <alignment horizontal="center" vertical="center"/>
    </xf>
    <xf numFmtId="49" fontId="8" fillId="0" borderId="0" xfId="0" applyNumberFormat="1" applyFont="1" applyAlignment="1">
      <alignment vertical="center"/>
    </xf>
    <xf numFmtId="49" fontId="9" fillId="0" borderId="0" xfId="0" applyNumberFormat="1" applyFont="1" applyAlignment="1">
      <alignment horizontal="center" vertical="center"/>
    </xf>
    <xf numFmtId="49" fontId="8" fillId="33" borderId="0" xfId="0" applyNumberFormat="1" applyFont="1" applyFill="1" applyAlignment="1">
      <alignment vertical="center"/>
    </xf>
    <xf numFmtId="49" fontId="9" fillId="33" borderId="0" xfId="0" applyNumberFormat="1" applyFont="1" applyFill="1" applyAlignment="1">
      <alignment vertical="center"/>
    </xf>
    <xf numFmtId="49" fontId="8" fillId="33" borderId="0" xfId="0" applyNumberFormat="1" applyFont="1" applyFill="1" applyBorder="1" applyAlignment="1">
      <alignment vertical="center"/>
    </xf>
    <xf numFmtId="49" fontId="9" fillId="33" borderId="0" xfId="0" applyNumberFormat="1" applyFont="1" applyFill="1" applyBorder="1" applyAlignment="1">
      <alignment vertical="center"/>
    </xf>
    <xf numFmtId="0" fontId="0" fillId="33" borderId="0" xfId="0" applyFill="1" applyAlignment="1">
      <alignment vertical="center"/>
    </xf>
    <xf numFmtId="49" fontId="24" fillId="0" borderId="17" xfId="0" applyNumberFormat="1" applyFont="1" applyFill="1" applyBorder="1" applyAlignment="1">
      <alignment horizontal="left" vertical="center"/>
    </xf>
    <xf numFmtId="49" fontId="24" fillId="0" borderId="17" xfId="0" applyNumberFormat="1" applyFont="1" applyFill="1" applyBorder="1" applyAlignment="1">
      <alignment vertical="center"/>
    </xf>
    <xf numFmtId="49" fontId="24" fillId="0" borderId="0" xfId="0" applyNumberFormat="1" applyFont="1" applyFill="1" applyAlignment="1">
      <alignment vertical="center"/>
    </xf>
    <xf numFmtId="0" fontId="0" fillId="33" borderId="0" xfId="0" applyFont="1" applyFill="1" applyAlignment="1">
      <alignment vertical="center"/>
    </xf>
    <xf numFmtId="49" fontId="24" fillId="0" borderId="0" xfId="0" applyNumberFormat="1" applyFont="1" applyFill="1" applyBorder="1" applyAlignment="1">
      <alignment vertical="center"/>
    </xf>
    <xf numFmtId="49" fontId="24" fillId="0" borderId="18" xfId="0" applyNumberFormat="1" applyFont="1" applyFill="1" applyBorder="1" applyAlignment="1">
      <alignment horizontal="left" vertical="center"/>
    </xf>
    <xf numFmtId="49" fontId="24" fillId="0" borderId="19" xfId="0" applyNumberFormat="1" applyFont="1" applyFill="1" applyBorder="1" applyAlignment="1">
      <alignment vertical="center"/>
    </xf>
    <xf numFmtId="49" fontId="24" fillId="0" borderId="0" xfId="0" applyNumberFormat="1" applyFont="1" applyFill="1" applyBorder="1" applyAlignment="1">
      <alignment horizontal="left" vertical="center"/>
    </xf>
    <xf numFmtId="49" fontId="24" fillId="0" borderId="19" xfId="0" applyNumberFormat="1" applyFont="1" applyFill="1" applyBorder="1" applyAlignment="1">
      <alignment horizontal="left" vertical="center"/>
    </xf>
    <xf numFmtId="49" fontId="34" fillId="0" borderId="18" xfId="0" applyNumberFormat="1" applyFont="1" applyFill="1" applyBorder="1" applyAlignment="1">
      <alignment horizontal="right" vertical="center"/>
    </xf>
    <xf numFmtId="49" fontId="24" fillId="0" borderId="18" xfId="0" applyNumberFormat="1" applyFont="1" applyFill="1" applyBorder="1" applyAlignment="1">
      <alignment vertical="center"/>
    </xf>
    <xf numFmtId="49" fontId="34" fillId="0" borderId="0" xfId="0" applyNumberFormat="1" applyFont="1" applyFill="1" applyBorder="1" applyAlignment="1">
      <alignment horizontal="right" vertical="center"/>
    </xf>
    <xf numFmtId="0" fontId="24"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xf numFmtId="0" fontId="24" fillId="0" borderId="0" xfId="0" applyNumberFormat="1" applyFont="1" applyFill="1" applyAlignment="1">
      <alignment vertical="center"/>
    </xf>
    <xf numFmtId="0" fontId="30" fillId="0" borderId="0" xfId="0" applyNumberFormat="1" applyFont="1" applyFill="1" applyAlignment="1">
      <alignment vertical="center"/>
    </xf>
    <xf numFmtId="0" fontId="24" fillId="0" borderId="17" xfId="0" applyNumberFormat="1" applyFont="1" applyFill="1" applyBorder="1" applyAlignment="1">
      <alignment vertical="center"/>
    </xf>
    <xf numFmtId="0" fontId="24" fillId="0" borderId="18" xfId="0" applyNumberFormat="1" applyFont="1" applyFill="1" applyBorder="1" applyAlignment="1">
      <alignment horizontal="center" vertical="center"/>
    </xf>
    <xf numFmtId="0" fontId="24" fillId="0" borderId="19" xfId="0" applyNumberFormat="1" applyFont="1" applyFill="1" applyBorder="1" applyAlignment="1">
      <alignment horizontal="left" vertical="center"/>
    </xf>
    <xf numFmtId="0" fontId="24" fillId="0" borderId="0" xfId="0" applyNumberFormat="1" applyFont="1" applyFill="1" applyAlignment="1">
      <alignment horizontal="center" vertical="center"/>
    </xf>
    <xf numFmtId="0" fontId="24" fillId="0" borderId="19" xfId="0" applyNumberFormat="1" applyFont="1" applyFill="1" applyBorder="1" applyAlignment="1">
      <alignment vertical="center"/>
    </xf>
    <xf numFmtId="0" fontId="24" fillId="0" borderId="18" xfId="0" applyNumberFormat="1" applyFont="1" applyFill="1" applyBorder="1" applyAlignment="1">
      <alignment vertical="center"/>
    </xf>
    <xf numFmtId="0" fontId="33" fillId="0" borderId="18" xfId="0" applyNumberFormat="1" applyFont="1" applyFill="1" applyBorder="1" applyAlignment="1">
      <alignment horizontal="center" vertical="center"/>
    </xf>
    <xf numFmtId="0" fontId="33" fillId="0" borderId="0" xfId="0" applyNumberFormat="1" applyFont="1" applyFill="1" applyAlignment="1">
      <alignment vertical="center"/>
    </xf>
    <xf numFmtId="0" fontId="31" fillId="0" borderId="0" xfId="0" applyNumberFormat="1" applyFont="1" applyFill="1" applyAlignment="1">
      <alignment vertical="center"/>
    </xf>
    <xf numFmtId="0" fontId="33" fillId="0" borderId="17" xfId="0" applyNumberFormat="1" applyFont="1" applyFill="1" applyBorder="1" applyAlignment="1">
      <alignment horizontal="center" vertical="center"/>
    </xf>
    <xf numFmtId="49" fontId="21" fillId="33" borderId="0" xfId="0" applyNumberFormat="1" applyFont="1" applyFill="1" applyAlignment="1">
      <alignment vertical="center"/>
    </xf>
    <xf numFmtId="49" fontId="22" fillId="33" borderId="0" xfId="0" applyNumberFormat="1" applyFont="1" applyFill="1" applyAlignment="1">
      <alignment vertical="center"/>
    </xf>
    <xf numFmtId="49" fontId="2" fillId="35" borderId="0" xfId="0" applyNumberFormat="1" applyFont="1" applyFill="1" applyBorder="1" applyAlignment="1">
      <alignment vertical="center"/>
    </xf>
    <xf numFmtId="49" fontId="18" fillId="0" borderId="0" xfId="0" applyNumberFormat="1" applyFont="1" applyFill="1" applyBorder="1" applyAlignment="1">
      <alignment horizontal="right" vertical="center"/>
    </xf>
    <xf numFmtId="49" fontId="16" fillId="35" borderId="0" xfId="0" applyNumberFormat="1" applyFont="1" applyFill="1" applyBorder="1" applyAlignment="1">
      <alignment vertical="center"/>
    </xf>
    <xf numFmtId="0" fontId="0" fillId="35" borderId="0" xfId="0" applyFill="1" applyAlignment="1">
      <alignment vertical="center"/>
    </xf>
    <xf numFmtId="49" fontId="16" fillId="35" borderId="20" xfId="0" applyNumberFormat="1" applyFont="1" applyFill="1" applyBorder="1" applyAlignment="1">
      <alignment vertical="center"/>
    </xf>
    <xf numFmtId="49" fontId="16" fillId="35" borderId="21" xfId="0" applyNumberFormat="1" applyFont="1" applyFill="1" applyBorder="1" applyAlignment="1">
      <alignment vertical="center"/>
    </xf>
    <xf numFmtId="49" fontId="16" fillId="35" borderId="21" xfId="0" applyNumberFormat="1" applyFont="1" applyFill="1" applyBorder="1" applyAlignment="1">
      <alignment horizontal="left" vertical="center"/>
    </xf>
    <xf numFmtId="49" fontId="16" fillId="35" borderId="15" xfId="0" applyNumberFormat="1" applyFont="1" applyFill="1" applyBorder="1" applyAlignment="1">
      <alignment vertical="center"/>
    </xf>
    <xf numFmtId="49" fontId="18" fillId="35" borderId="0" xfId="0" applyNumberFormat="1" applyFont="1" applyFill="1" applyBorder="1" applyAlignment="1">
      <alignment horizontal="left" vertical="center"/>
    </xf>
    <xf numFmtId="0" fontId="0" fillId="35" borderId="0" xfId="0" applyFill="1" applyAlignment="1">
      <alignment horizontal="left" vertical="center"/>
    </xf>
    <xf numFmtId="49" fontId="17" fillId="35" borderId="0" xfId="0" applyNumberFormat="1" applyFont="1" applyFill="1" applyBorder="1" applyAlignment="1">
      <alignment horizontal="left" vertical="center"/>
    </xf>
    <xf numFmtId="49" fontId="18" fillId="35" borderId="20" xfId="0" applyNumberFormat="1" applyFont="1" applyFill="1" applyBorder="1" applyAlignment="1">
      <alignment horizontal="left" vertical="center"/>
    </xf>
    <xf numFmtId="0" fontId="0" fillId="35" borderId="22" xfId="0" applyFill="1" applyBorder="1" applyAlignment="1">
      <alignment horizontal="center" vertical="center"/>
    </xf>
    <xf numFmtId="49" fontId="16" fillId="35" borderId="0" xfId="0" applyNumberFormat="1" applyFont="1" applyFill="1" applyAlignment="1">
      <alignment horizontal="right" vertical="center"/>
    </xf>
    <xf numFmtId="49" fontId="20" fillId="35" borderId="0" xfId="0" applyNumberFormat="1" applyFont="1" applyFill="1" applyBorder="1" applyAlignment="1">
      <alignment horizontal="center" vertical="center"/>
    </xf>
    <xf numFmtId="49" fontId="21" fillId="35" borderId="0" xfId="0" applyNumberFormat="1" applyFont="1" applyFill="1" applyBorder="1" applyAlignment="1">
      <alignment horizontal="center" vertical="center"/>
    </xf>
    <xf numFmtId="49" fontId="21" fillId="35" borderId="0" xfId="0" applyNumberFormat="1" applyFont="1" applyFill="1" applyBorder="1" applyAlignment="1">
      <alignment horizontal="center" vertical="center"/>
    </xf>
    <xf numFmtId="49" fontId="20" fillId="35" borderId="0" xfId="0" applyNumberFormat="1" applyFont="1" applyFill="1" applyBorder="1" applyAlignment="1">
      <alignment horizontal="center" vertical="center"/>
    </xf>
    <xf numFmtId="0" fontId="2" fillId="35" borderId="0" xfId="0" applyFont="1" applyFill="1" applyAlignment="1">
      <alignment vertical="center"/>
    </xf>
    <xf numFmtId="0" fontId="0" fillId="35" borderId="0" xfId="0" applyFill="1" applyAlignment="1">
      <alignment/>
    </xf>
    <xf numFmtId="49" fontId="41" fillId="34" borderId="12" xfId="0" applyNumberFormat="1" applyFont="1" applyFill="1" applyBorder="1" applyAlignment="1">
      <alignment vertical="center"/>
    </xf>
    <xf numFmtId="49" fontId="41" fillId="34" borderId="13" xfId="0" applyNumberFormat="1" applyFont="1" applyFill="1" applyBorder="1" applyAlignment="1">
      <alignment vertical="center"/>
    </xf>
    <xf numFmtId="49" fontId="41" fillId="34" borderId="23" xfId="0" applyNumberFormat="1" applyFont="1" applyFill="1" applyBorder="1" applyAlignment="1">
      <alignment horizontal="left" vertical="center"/>
    </xf>
    <xf numFmtId="0" fontId="0" fillId="0" borderId="18" xfId="0" applyFont="1" applyBorder="1" applyAlignment="1">
      <alignment horizontal="center" vertical="center"/>
    </xf>
    <xf numFmtId="0" fontId="0" fillId="35" borderId="24" xfId="0" applyFont="1" applyFill="1" applyBorder="1" applyAlignment="1">
      <alignment horizontal="center" vertical="center"/>
    </xf>
    <xf numFmtId="0" fontId="28" fillId="35" borderId="0" xfId="0" applyFont="1" applyFill="1" applyAlignment="1">
      <alignment/>
    </xf>
    <xf numFmtId="0" fontId="28" fillId="35" borderId="0" xfId="0" applyFont="1" applyFill="1" applyAlignment="1">
      <alignment horizontal="left"/>
    </xf>
    <xf numFmtId="49" fontId="5" fillId="35" borderId="0" xfId="0" applyNumberFormat="1" applyFont="1" applyFill="1" applyBorder="1" applyAlignment="1">
      <alignment vertical="center"/>
    </xf>
    <xf numFmtId="49" fontId="11" fillId="35" borderId="0" xfId="0" applyNumberFormat="1" applyFont="1" applyFill="1" applyBorder="1" applyAlignment="1">
      <alignment vertical="center"/>
    </xf>
    <xf numFmtId="49" fontId="38" fillId="35" borderId="0" xfId="0" applyNumberFormat="1" applyFont="1" applyFill="1" applyBorder="1" applyAlignment="1">
      <alignment horizontal="left" vertical="center"/>
    </xf>
    <xf numFmtId="49" fontId="19" fillId="35" borderId="0" xfId="0" applyNumberFormat="1" applyFont="1" applyFill="1" applyBorder="1" applyAlignment="1" applyProtection="1">
      <alignment horizontal="left" vertical="center"/>
      <protection/>
    </xf>
    <xf numFmtId="49" fontId="7" fillId="35" borderId="0" xfId="0" applyNumberFormat="1" applyFont="1" applyFill="1" applyBorder="1" applyAlignment="1">
      <alignment horizontal="left" vertical="center"/>
    </xf>
    <xf numFmtId="49" fontId="10" fillId="35" borderId="0" xfId="0" applyNumberFormat="1" applyFont="1" applyFill="1" applyBorder="1" applyAlignment="1">
      <alignment horizontal="left" vertical="center"/>
    </xf>
    <xf numFmtId="0" fontId="28" fillId="35" borderId="0" xfId="0" applyFont="1" applyFill="1" applyAlignment="1">
      <alignment horizontal="center" vertical="center"/>
    </xf>
    <xf numFmtId="0" fontId="28" fillId="35" borderId="0" xfId="0" applyFont="1" applyFill="1" applyAlignment="1">
      <alignment vertical="center"/>
    </xf>
    <xf numFmtId="0" fontId="28" fillId="35" borderId="0" xfId="0" applyFont="1" applyFill="1" applyAlignment="1">
      <alignment horizontal="left" vertical="center"/>
    </xf>
    <xf numFmtId="0" fontId="0" fillId="35" borderId="0" xfId="0" applyFill="1" applyAlignment="1">
      <alignment horizontal="left"/>
    </xf>
    <xf numFmtId="0" fontId="0" fillId="35" borderId="0" xfId="0" applyFill="1" applyBorder="1" applyAlignment="1">
      <alignmen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0" fillId="0" borderId="0" xfId="0" applyNumberFormat="1" applyFill="1" applyAlignment="1">
      <alignmen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0" fontId="16" fillId="0" borderId="0" xfId="0" applyNumberFormat="1" applyFont="1" applyFill="1" applyAlignment="1">
      <alignment horizontal="center" vertical="center"/>
    </xf>
    <xf numFmtId="0" fontId="2" fillId="35" borderId="0" xfId="0" applyFont="1" applyFill="1" applyAlignment="1">
      <alignment/>
    </xf>
    <xf numFmtId="0" fontId="11" fillId="35" borderId="0" xfId="0" applyFont="1" applyFill="1" applyAlignment="1">
      <alignment vertical="center"/>
    </xf>
    <xf numFmtId="49" fontId="2" fillId="35" borderId="0" xfId="0" applyNumberFormat="1" applyFont="1" applyFill="1" applyAlignment="1">
      <alignment vertical="center"/>
    </xf>
    <xf numFmtId="49" fontId="4" fillId="35" borderId="0" xfId="0" applyNumberFormat="1" applyFont="1" applyFill="1" applyAlignment="1">
      <alignment vertical="center"/>
    </xf>
    <xf numFmtId="49" fontId="2" fillId="35" borderId="0" xfId="0" applyNumberFormat="1" applyFont="1" applyFill="1" applyAlignment="1">
      <alignment horizontal="right" vertical="center"/>
    </xf>
    <xf numFmtId="49" fontId="2" fillId="35" borderId="0" xfId="0" applyNumberFormat="1" applyFont="1" applyFill="1" applyAlignment="1">
      <alignment horizontal="center" vertical="center"/>
    </xf>
    <xf numFmtId="49" fontId="4" fillId="35" borderId="0" xfId="0" applyNumberFormat="1" applyFont="1" applyFill="1" applyAlignment="1">
      <alignment horizontal="center" vertical="center"/>
    </xf>
    <xf numFmtId="49" fontId="2" fillId="35" borderId="25" xfId="0" applyNumberFormat="1" applyFont="1" applyFill="1" applyBorder="1" applyAlignment="1">
      <alignment horizontal="center" wrapText="1"/>
    </xf>
    <xf numFmtId="49" fontId="32" fillId="35" borderId="0" xfId="0" applyNumberFormat="1" applyFont="1" applyFill="1" applyBorder="1" applyAlignment="1">
      <alignment vertical="center"/>
    </xf>
    <xf numFmtId="49" fontId="32" fillId="35" borderId="0" xfId="0" applyNumberFormat="1" applyFont="1" applyFill="1" applyBorder="1" applyAlignment="1">
      <alignment horizontal="left" vertical="center"/>
    </xf>
    <xf numFmtId="0" fontId="32" fillId="35" borderId="0" xfId="0" applyFont="1" applyFill="1" applyAlignment="1">
      <alignment horizontal="left" vertical="center"/>
    </xf>
    <xf numFmtId="49" fontId="42" fillId="35" borderId="0" xfId="0" applyNumberFormat="1" applyFont="1" applyFill="1" applyBorder="1" applyAlignment="1">
      <alignment horizontal="left" vertical="center"/>
    </xf>
    <xf numFmtId="49" fontId="32" fillId="35" borderId="0" xfId="0" applyNumberFormat="1" applyFont="1" applyFill="1" applyBorder="1" applyAlignment="1">
      <alignment horizontal="right" vertical="center"/>
    </xf>
    <xf numFmtId="49" fontId="32" fillId="35" borderId="0" xfId="0" applyNumberFormat="1" applyFont="1" applyFill="1" applyAlignment="1">
      <alignment vertical="center"/>
    </xf>
    <xf numFmtId="49" fontId="42" fillId="35" borderId="0" xfId="0" applyNumberFormat="1" applyFont="1" applyFill="1" applyBorder="1" applyAlignment="1">
      <alignment vertical="center"/>
    </xf>
    <xf numFmtId="49" fontId="42" fillId="35" borderId="0" xfId="0" applyNumberFormat="1" applyFont="1" applyFill="1" applyAlignment="1">
      <alignment vertical="center"/>
    </xf>
    <xf numFmtId="49" fontId="2" fillId="35" borderId="26" xfId="0" applyNumberFormat="1" applyFont="1" applyFill="1" applyBorder="1" applyAlignment="1">
      <alignment horizontal="center" wrapText="1"/>
    </xf>
    <xf numFmtId="49" fontId="24" fillId="0" borderId="27" xfId="0" applyNumberFormat="1" applyFont="1" applyFill="1" applyBorder="1" applyAlignment="1">
      <alignment vertical="center"/>
    </xf>
    <xf numFmtId="0" fontId="30" fillId="0" borderId="0" xfId="0" applyNumberFormat="1" applyFont="1" applyFill="1" applyAlignment="1">
      <alignment vertical="center"/>
    </xf>
    <xf numFmtId="0" fontId="4" fillId="0" borderId="0" xfId="0" applyNumberFormat="1" applyFont="1" applyFill="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4" fillId="0" borderId="31" xfId="0" applyNumberFormat="1" applyFont="1" applyFill="1" applyBorder="1" applyAlignment="1">
      <alignment vertical="center"/>
    </xf>
    <xf numFmtId="0" fontId="28" fillId="37" borderId="13" xfId="0" applyFont="1" applyFill="1" applyBorder="1" applyAlignment="1">
      <alignment horizontal="centerContinuous" vertical="center"/>
    </xf>
    <xf numFmtId="0" fontId="40" fillId="34" borderId="23" xfId="0" applyFont="1" applyFill="1" applyBorder="1" applyAlignment="1">
      <alignment horizontal="centerContinuous" vertical="center"/>
    </xf>
    <xf numFmtId="0" fontId="29" fillId="37" borderId="12" xfId="0" applyFont="1" applyFill="1" applyBorder="1" applyAlignment="1">
      <alignment horizontal="centerContinuous" vertical="center"/>
    </xf>
    <xf numFmtId="0" fontId="28" fillId="37" borderId="23" xfId="0" applyFont="1" applyFill="1" applyBorder="1" applyAlignment="1">
      <alignment horizontal="centerContinuous" vertical="center"/>
    </xf>
    <xf numFmtId="0" fontId="46" fillId="38" borderId="32" xfId="0" applyNumberFormat="1" applyFont="1" applyFill="1" applyBorder="1" applyAlignment="1">
      <alignment horizontal="right" vertical="center"/>
    </xf>
    <xf numFmtId="49" fontId="11" fillId="35" borderId="0" xfId="0" applyNumberFormat="1" applyFont="1" applyFill="1" applyBorder="1" applyAlignment="1">
      <alignment horizontal="right" vertical="center"/>
    </xf>
    <xf numFmtId="0" fontId="47" fillId="35" borderId="0" xfId="0" applyFont="1" applyFill="1" applyAlignment="1">
      <alignment vertical="center"/>
    </xf>
    <xf numFmtId="49" fontId="13" fillId="37" borderId="33" xfId="0" applyNumberFormat="1" applyFont="1" applyFill="1" applyBorder="1" applyAlignment="1">
      <alignment vertical="center"/>
    </xf>
    <xf numFmtId="3" fontId="5" fillId="37" borderId="34" xfId="40" applyNumberFormat="1" applyFont="1" applyFill="1" applyBorder="1" applyAlignment="1" applyProtection="1">
      <alignment horizontal="left" vertical="center"/>
      <protection locked="0"/>
    </xf>
    <xf numFmtId="0" fontId="5" fillId="37" borderId="34" xfId="0" applyFont="1" applyFill="1" applyBorder="1" applyAlignment="1">
      <alignment vertical="center"/>
    </xf>
    <xf numFmtId="0" fontId="48" fillId="35" borderId="0" xfId="44" applyFont="1" applyFill="1" applyAlignment="1" applyProtection="1">
      <alignment/>
      <protection/>
    </xf>
    <xf numFmtId="0" fontId="2" fillId="35" borderId="0" xfId="0" applyFont="1" applyFill="1" applyAlignment="1">
      <alignment horizontal="center"/>
    </xf>
    <xf numFmtId="0" fontId="14" fillId="0" borderId="10" xfId="0" applyNumberFormat="1" applyFont="1" applyBorder="1" applyAlignment="1">
      <alignment horizontal="left" vertical="center"/>
    </xf>
    <xf numFmtId="14" fontId="5" fillId="37" borderId="34" xfId="0" applyNumberFormat="1" applyFont="1" applyFill="1" applyBorder="1" applyAlignment="1">
      <alignment horizontal="left" vertical="center"/>
    </xf>
    <xf numFmtId="0" fontId="49" fillId="39" borderId="27" xfId="0" applyNumberFormat="1" applyFont="1" applyFill="1" applyBorder="1" applyAlignment="1">
      <alignment horizontal="right" vertical="center"/>
    </xf>
    <xf numFmtId="0" fontId="49" fillId="39" borderId="19" xfId="0" applyNumberFormat="1" applyFont="1" applyFill="1" applyBorder="1" applyAlignment="1">
      <alignment horizontal="right" vertical="center"/>
    </xf>
    <xf numFmtId="0" fontId="49" fillId="39" borderId="33"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0" fillId="0" borderId="24" xfId="0" applyFont="1" applyFill="1" applyBorder="1" applyAlignment="1">
      <alignment horizontal="center" vertical="center"/>
    </xf>
    <xf numFmtId="0" fontId="0" fillId="35" borderId="0" xfId="0" applyNumberFormat="1" applyFont="1" applyFill="1" applyBorder="1" applyAlignment="1">
      <alignment vertical="center"/>
    </xf>
    <xf numFmtId="0" fontId="7" fillId="35" borderId="0" xfId="0" applyFont="1" applyFill="1" applyBorder="1" applyAlignment="1">
      <alignment vertical="center"/>
    </xf>
    <xf numFmtId="0" fontId="0" fillId="35" borderId="0" xfId="0" applyFont="1" applyFill="1" applyBorder="1" applyAlignment="1">
      <alignment horizontal="left" vertical="center"/>
    </xf>
    <xf numFmtId="49" fontId="27" fillId="0" borderId="0" xfId="0" applyNumberFormat="1" applyFont="1" applyBorder="1" applyAlignment="1">
      <alignment horizontal="left"/>
    </xf>
    <xf numFmtId="49" fontId="27" fillId="0" borderId="0" xfId="0" applyNumberFormat="1" applyFont="1" applyAlignment="1">
      <alignment horizontal="left"/>
    </xf>
    <xf numFmtId="49" fontId="0" fillId="33" borderId="0" xfId="0" applyNumberFormat="1" applyFont="1" applyFill="1" applyAlignment="1">
      <alignment vertical="center"/>
    </xf>
    <xf numFmtId="49" fontId="21" fillId="0" borderId="0" xfId="0" applyNumberFormat="1" applyFont="1" applyFill="1" applyBorder="1" applyAlignment="1">
      <alignment horizontal="center" vertical="center"/>
    </xf>
    <xf numFmtId="49" fontId="2" fillId="35" borderId="35" xfId="0" applyNumberFormat="1" applyFont="1" applyFill="1" applyBorder="1" applyAlignment="1">
      <alignment horizontal="center" wrapText="1"/>
    </xf>
    <xf numFmtId="14" fontId="0" fillId="0" borderId="36" xfId="0" applyNumberFormat="1" applyFont="1" applyBorder="1" applyAlignment="1">
      <alignment horizontal="center" vertical="center"/>
    </xf>
    <xf numFmtId="49" fontId="2" fillId="35" borderId="23" xfId="0" applyNumberFormat="1" applyFont="1" applyFill="1" applyBorder="1" applyAlignment="1">
      <alignment horizontal="center" wrapText="1"/>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14" fontId="0" fillId="0" borderId="38"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38" xfId="0" applyNumberFormat="1" applyFont="1" applyBorder="1" applyAlignment="1">
      <alignment horizontal="center" vertical="center"/>
    </xf>
    <xf numFmtId="49" fontId="18" fillId="35" borderId="21" xfId="0" applyNumberFormat="1" applyFont="1" applyFill="1" applyBorder="1" applyAlignment="1">
      <alignment horizontal="right" vertical="center"/>
    </xf>
    <xf numFmtId="49" fontId="2" fillId="40" borderId="26" xfId="0" applyNumberFormat="1" applyFont="1" applyFill="1" applyBorder="1" applyAlignment="1">
      <alignment horizontal="center" wrapText="1"/>
    </xf>
    <xf numFmtId="49" fontId="2" fillId="40" borderId="23" xfId="0" applyNumberFormat="1" applyFont="1" applyFill="1" applyBorder="1" applyAlignment="1">
      <alignment horizontal="center" wrapText="1"/>
    </xf>
    <xf numFmtId="0" fontId="0" fillId="40" borderId="41" xfId="0" applyFont="1" applyFill="1" applyBorder="1" applyAlignment="1">
      <alignment horizontal="center" vertical="center"/>
    </xf>
    <xf numFmtId="1" fontId="0" fillId="40" borderId="38" xfId="0" applyNumberFormat="1" applyFont="1" applyFill="1" applyBorder="1" applyAlignment="1">
      <alignment horizontal="center" vertical="center"/>
    </xf>
    <xf numFmtId="0" fontId="0" fillId="40" borderId="24" xfId="0" applyFont="1" applyFill="1" applyBorder="1" applyAlignment="1">
      <alignment horizontal="center" vertical="center"/>
    </xf>
    <xf numFmtId="0" fontId="20" fillId="0" borderId="17" xfId="0" applyNumberFormat="1" applyFont="1" applyFill="1" applyBorder="1" applyAlignment="1">
      <alignment vertical="center"/>
    </xf>
    <xf numFmtId="0" fontId="0" fillId="40" borderId="14" xfId="0" applyFont="1" applyFill="1" applyBorder="1" applyAlignment="1">
      <alignment horizontal="center" vertical="center"/>
    </xf>
    <xf numFmtId="1" fontId="0" fillId="40" borderId="36" xfId="0" applyNumberFormat="1" applyFont="1" applyFill="1" applyBorder="1" applyAlignment="1">
      <alignment horizontal="center" vertical="center"/>
    </xf>
    <xf numFmtId="49" fontId="2" fillId="35" borderId="42" xfId="0" applyNumberFormat="1" applyFont="1" applyFill="1" applyBorder="1" applyAlignment="1">
      <alignment horizontal="center" wrapText="1"/>
    </xf>
    <xf numFmtId="0" fontId="2" fillId="35" borderId="42" xfId="0" applyNumberFormat="1" applyFont="1" applyFill="1" applyBorder="1" applyAlignment="1">
      <alignment horizontal="center" wrapText="1"/>
    </xf>
    <xf numFmtId="49" fontId="2" fillId="40" borderId="42" xfId="0" applyNumberFormat="1" applyFont="1" applyFill="1" applyBorder="1" applyAlignment="1">
      <alignment horizontal="center" wrapText="1"/>
    </xf>
    <xf numFmtId="0" fontId="3" fillId="40" borderId="23" xfId="0" applyNumberFormat="1" applyFont="1" applyFill="1" applyBorder="1" applyAlignment="1">
      <alignment horizontal="center" wrapText="1"/>
    </xf>
    <xf numFmtId="0" fontId="22" fillId="33" borderId="19" xfId="0" applyNumberFormat="1" applyFont="1" applyFill="1" applyBorder="1" applyAlignment="1">
      <alignment vertical="center"/>
    </xf>
    <xf numFmtId="0" fontId="22" fillId="33" borderId="17" xfId="0" applyNumberFormat="1" applyFont="1" applyFill="1" applyBorder="1" applyAlignment="1">
      <alignment vertical="center"/>
    </xf>
    <xf numFmtId="0" fontId="22" fillId="33" borderId="18" xfId="0" applyNumberFormat="1" applyFont="1" applyFill="1" applyBorder="1" applyAlignment="1">
      <alignment vertical="center"/>
    </xf>
    <xf numFmtId="0" fontId="50" fillId="33" borderId="0" xfId="0" applyNumberFormat="1" applyFont="1" applyFill="1" applyBorder="1" applyAlignment="1">
      <alignment horizontal="right" vertical="center"/>
    </xf>
    <xf numFmtId="0" fontId="23" fillId="0" borderId="0" xfId="0" applyNumberFormat="1" applyFont="1" applyAlignment="1">
      <alignment vertical="center"/>
    </xf>
    <xf numFmtId="0" fontId="24" fillId="0" borderId="18" xfId="0" applyNumberFormat="1" applyFont="1" applyFill="1" applyBorder="1" applyAlignment="1">
      <alignment horizontal="right" vertical="center"/>
    </xf>
    <xf numFmtId="0" fontId="49" fillId="39" borderId="0" xfId="0" applyNumberFormat="1" applyFont="1" applyFill="1" applyBorder="1" applyAlignment="1">
      <alignment horizontal="right" vertical="center"/>
    </xf>
    <xf numFmtId="0" fontId="24" fillId="0" borderId="43" xfId="0" applyNumberFormat="1" applyFont="1" applyFill="1" applyBorder="1" applyAlignment="1">
      <alignment vertical="center"/>
    </xf>
    <xf numFmtId="0" fontId="22" fillId="33" borderId="27" xfId="0" applyNumberFormat="1" applyFont="1" applyFill="1" applyBorder="1" applyAlignment="1">
      <alignment vertical="center"/>
    </xf>
    <xf numFmtId="0" fontId="22" fillId="33" borderId="43" xfId="0" applyNumberFormat="1" applyFont="1" applyFill="1" applyBorder="1" applyAlignment="1">
      <alignment vertical="center"/>
    </xf>
    <xf numFmtId="0" fontId="21" fillId="33" borderId="0" xfId="0" applyNumberFormat="1" applyFont="1" applyFill="1" applyBorder="1" applyAlignment="1">
      <alignment horizontal="right" vertical="center"/>
    </xf>
    <xf numFmtId="49" fontId="24" fillId="41" borderId="0" xfId="0" applyNumberFormat="1" applyFont="1" applyFill="1" applyAlignment="1">
      <alignment vertical="center"/>
    </xf>
    <xf numFmtId="0" fontId="4" fillId="41" borderId="0" xfId="0" applyNumberFormat="1" applyFont="1" applyFill="1" applyBorder="1" applyAlignment="1">
      <alignment horizontal="right" vertical="center"/>
    </xf>
    <xf numFmtId="49" fontId="2" fillId="41" borderId="0" xfId="0" applyNumberFormat="1" applyFont="1" applyFill="1" applyAlignment="1">
      <alignment horizontal="center" vertical="center"/>
    </xf>
    <xf numFmtId="0" fontId="35" fillId="33" borderId="0" xfId="0" applyNumberFormat="1" applyFont="1" applyFill="1" applyBorder="1" applyAlignment="1">
      <alignment horizontal="right" vertical="center"/>
    </xf>
    <xf numFmtId="0" fontId="24" fillId="41" borderId="17" xfId="0" applyNumberFormat="1" applyFont="1" applyFill="1" applyBorder="1" applyAlignment="1">
      <alignment vertical="center"/>
    </xf>
    <xf numFmtId="49" fontId="24" fillId="41" borderId="17" xfId="0" applyNumberFormat="1" applyFont="1" applyFill="1" applyBorder="1" applyAlignment="1">
      <alignment vertical="center"/>
    </xf>
    <xf numFmtId="0" fontId="49" fillId="42" borderId="27" xfId="0" applyNumberFormat="1" applyFont="1" applyFill="1" applyBorder="1" applyAlignment="1">
      <alignment horizontal="right" vertical="center"/>
    </xf>
    <xf numFmtId="49" fontId="24" fillId="41" borderId="18" xfId="0" applyNumberFormat="1" applyFont="1" applyFill="1" applyBorder="1" applyAlignment="1">
      <alignment vertical="center"/>
    </xf>
    <xf numFmtId="0" fontId="24" fillId="41" borderId="44" xfId="0" applyNumberFormat="1" applyFont="1" applyFill="1" applyBorder="1" applyAlignment="1">
      <alignment vertical="center"/>
    </xf>
    <xf numFmtId="49" fontId="2" fillId="40" borderId="25" xfId="0" applyNumberFormat="1" applyFont="1" applyFill="1" applyBorder="1" applyAlignment="1">
      <alignment horizontal="center" wrapText="1"/>
    </xf>
    <xf numFmtId="1" fontId="0" fillId="0" borderId="24" xfId="0" applyNumberFormat="1" applyFont="1" applyFill="1" applyBorder="1" applyAlignment="1">
      <alignment horizontal="center" vertical="center"/>
    </xf>
    <xf numFmtId="49" fontId="51" fillId="37" borderId="45" xfId="0" applyNumberFormat="1" applyFont="1" applyFill="1" applyBorder="1" applyAlignment="1">
      <alignment vertical="center"/>
    </xf>
    <xf numFmtId="0" fontId="52" fillId="35" borderId="15" xfId="0" applyNumberFormat="1" applyFont="1" applyFill="1" applyBorder="1" applyAlignment="1" applyProtection="1">
      <alignment horizontal="left" vertical="center"/>
      <protection/>
    </xf>
    <xf numFmtId="49" fontId="53" fillId="37" borderId="34" xfId="0" applyNumberFormat="1" applyFont="1" applyFill="1" applyBorder="1" applyAlignment="1">
      <alignment vertical="center"/>
    </xf>
    <xf numFmtId="49" fontId="54" fillId="37" borderId="34" xfId="0" applyNumberFormat="1" applyFont="1" applyFill="1" applyBorder="1" applyAlignment="1">
      <alignment horizontal="left" vertical="center"/>
    </xf>
    <xf numFmtId="49" fontId="36" fillId="0" borderId="0" xfId="0" applyNumberFormat="1" applyFont="1" applyBorder="1" applyAlignment="1">
      <alignment vertical="top"/>
    </xf>
    <xf numFmtId="49" fontId="55" fillId="0" borderId="0" xfId="0" applyNumberFormat="1" applyFont="1" applyBorder="1" applyAlignment="1">
      <alignment horizontal="left"/>
    </xf>
    <xf numFmtId="49" fontId="56" fillId="35" borderId="0" xfId="0" applyNumberFormat="1" applyFont="1" applyFill="1" applyBorder="1" applyAlignment="1">
      <alignment vertical="center"/>
    </xf>
    <xf numFmtId="49" fontId="57" fillId="35" borderId="0" xfId="0" applyNumberFormat="1" applyFont="1" applyFill="1" applyBorder="1" applyAlignment="1">
      <alignment horizontal="right" vertical="center"/>
    </xf>
    <xf numFmtId="49" fontId="58" fillId="35" borderId="0" xfId="0" applyNumberFormat="1" applyFont="1" applyFill="1" applyAlignment="1">
      <alignment horizontal="center" vertical="center"/>
    </xf>
    <xf numFmtId="49" fontId="58" fillId="35" borderId="0" xfId="0" applyNumberFormat="1" applyFont="1" applyFill="1" applyAlignment="1">
      <alignment horizontal="left" vertical="center"/>
    </xf>
    <xf numFmtId="0" fontId="59" fillId="33" borderId="0" xfId="0" applyNumberFormat="1" applyFont="1" applyFill="1" applyBorder="1" applyAlignment="1">
      <alignment horizontal="right" vertical="center"/>
    </xf>
    <xf numFmtId="49" fontId="58" fillId="41" borderId="0" xfId="0" applyNumberFormat="1" applyFont="1" applyFill="1" applyAlignment="1">
      <alignment horizontal="center" vertical="center"/>
    </xf>
    <xf numFmtId="49" fontId="56" fillId="35" borderId="0" xfId="0" applyNumberFormat="1" applyFont="1" applyFill="1" applyBorder="1" applyAlignment="1">
      <alignment horizontal="left" vertical="center"/>
    </xf>
    <xf numFmtId="49" fontId="58" fillId="35" borderId="42" xfId="0" applyNumberFormat="1" applyFont="1" applyFill="1" applyBorder="1" applyAlignment="1">
      <alignment horizontal="center" wrapText="1"/>
    </xf>
    <xf numFmtId="0" fontId="60" fillId="35" borderId="23" xfId="0" applyNumberFormat="1" applyFont="1" applyFill="1" applyBorder="1" applyAlignment="1">
      <alignment horizontal="center" wrapText="1"/>
    </xf>
    <xf numFmtId="1" fontId="21" fillId="0" borderId="0" xfId="0" applyNumberFormat="1" applyFont="1" applyFill="1" applyBorder="1" applyAlignment="1">
      <alignment horizontal="center" vertical="center"/>
    </xf>
    <xf numFmtId="49" fontId="33" fillId="0" borderId="0" xfId="0" applyNumberFormat="1" applyFont="1" applyFill="1" applyBorder="1" applyAlignment="1">
      <alignment vertical="center"/>
    </xf>
    <xf numFmtId="49" fontId="31" fillId="0" borderId="0" xfId="0" applyNumberFormat="1" applyFont="1" applyFill="1" applyBorder="1" applyAlignment="1">
      <alignment vertical="center"/>
    </xf>
    <xf numFmtId="0" fontId="0" fillId="0" borderId="0" xfId="0" applyBorder="1" applyAlignment="1">
      <alignment/>
    </xf>
    <xf numFmtId="0" fontId="4" fillId="0" borderId="0" xfId="0" applyFont="1" applyBorder="1" applyAlignment="1">
      <alignment/>
    </xf>
    <xf numFmtId="0" fontId="61" fillId="0" borderId="46" xfId="0" applyFont="1" applyBorder="1" applyAlignment="1">
      <alignment vertical="center"/>
    </xf>
    <xf numFmtId="0" fontId="61" fillId="0" borderId="46" xfId="0" applyFont="1" applyFill="1" applyBorder="1" applyAlignment="1">
      <alignment vertical="center"/>
    </xf>
    <xf numFmtId="0" fontId="0" fillId="0" borderId="24" xfId="0" applyFont="1" applyFill="1" applyBorder="1" applyAlignment="1">
      <alignment horizontal="center" vertical="center"/>
    </xf>
    <xf numFmtId="0" fontId="61" fillId="0" borderId="18" xfId="0" applyFont="1" applyBorder="1" applyAlignment="1">
      <alignment horizontal="center" vertical="center"/>
    </xf>
    <xf numFmtId="0" fontId="61" fillId="0" borderId="34" xfId="0" applyFont="1" applyFill="1" applyBorder="1" applyAlignment="1">
      <alignment horizontal="center" vertical="center"/>
    </xf>
    <xf numFmtId="14" fontId="0" fillId="0" borderId="36" xfId="0" applyNumberFormat="1" applyBorder="1" applyAlignment="1">
      <alignment horizontal="center" vertical="center"/>
    </xf>
    <xf numFmtId="14" fontId="0" fillId="0" borderId="38" xfId="0" applyNumberFormat="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61" fillId="0" borderId="34" xfId="0" applyFont="1" applyBorder="1" applyAlignment="1">
      <alignment vertical="center"/>
    </xf>
    <xf numFmtId="0" fontId="61" fillId="0" borderId="33" xfId="0" applyFont="1" applyBorder="1" applyAlignment="1">
      <alignment horizontal="center" vertical="center"/>
    </xf>
    <xf numFmtId="0" fontId="0" fillId="0" borderId="33" xfId="0" applyBorder="1" applyAlignment="1">
      <alignment horizontal="center" vertical="center"/>
    </xf>
    <xf numFmtId="0" fontId="61" fillId="0" borderId="34" xfId="0" applyFont="1" applyFill="1" applyBorder="1" applyAlignment="1">
      <alignment vertical="center"/>
    </xf>
    <xf numFmtId="0" fontId="61" fillId="0" borderId="33" xfId="0" applyFont="1" applyFill="1" applyBorder="1" applyAlignment="1">
      <alignment vertical="center"/>
    </xf>
    <xf numFmtId="0" fontId="61" fillId="0" borderId="46" xfId="0" applyFont="1" applyBorder="1" applyAlignment="1">
      <alignment horizontal="center" vertical="center"/>
    </xf>
    <xf numFmtId="0" fontId="30" fillId="0" borderId="24" xfId="0" applyFont="1" applyFill="1" applyBorder="1" applyAlignment="1">
      <alignment horizontal="center" vertical="center"/>
    </xf>
    <xf numFmtId="0" fontId="30" fillId="33" borderId="24" xfId="0" applyFont="1" applyFill="1" applyBorder="1" applyAlignment="1">
      <alignment horizontal="center" vertical="center"/>
    </xf>
    <xf numFmtId="0" fontId="62" fillId="33" borderId="34" xfId="0" applyFont="1" applyFill="1" applyBorder="1" applyAlignment="1">
      <alignment horizontal="center" vertical="center"/>
    </xf>
    <xf numFmtId="0" fontId="63" fillId="33" borderId="34" xfId="0" applyFont="1" applyFill="1" applyBorder="1" applyAlignment="1">
      <alignment horizontal="center"/>
    </xf>
    <xf numFmtId="0" fontId="62" fillId="33" borderId="24" xfId="0" applyFont="1" applyFill="1" applyBorder="1" applyAlignment="1">
      <alignment horizontal="center" vertical="center"/>
    </xf>
    <xf numFmtId="0" fontId="62" fillId="35" borderId="24" xfId="0" applyFont="1" applyFill="1" applyBorder="1" applyAlignment="1">
      <alignment horizontal="center" vertical="center"/>
    </xf>
    <xf numFmtId="0" fontId="0" fillId="0" borderId="18" xfId="0" applyBorder="1" applyAlignment="1">
      <alignment horizontal="center" vertical="center"/>
    </xf>
    <xf numFmtId="0" fontId="61" fillId="0" borderId="33" xfId="0" applyFont="1" applyBorder="1" applyAlignment="1">
      <alignment vertical="center"/>
    </xf>
    <xf numFmtId="0" fontId="0" fillId="0" borderId="36" xfId="0" applyNumberFormat="1" applyBorder="1" applyAlignment="1">
      <alignment horizontal="center" vertical="center"/>
    </xf>
    <xf numFmtId="0" fontId="0" fillId="0" borderId="38" xfId="0" applyNumberFormat="1" applyBorder="1" applyAlignment="1">
      <alignment horizontal="center" vertical="center"/>
    </xf>
    <xf numFmtId="0" fontId="64" fillId="0" borderId="17" xfId="0" applyNumberFormat="1" applyFont="1" applyFill="1" applyBorder="1" applyAlignment="1">
      <alignment vertical="center"/>
    </xf>
    <xf numFmtId="0" fontId="65" fillId="0" borderId="17" xfId="0" applyNumberFormat="1" applyFont="1" applyFill="1" applyBorder="1" applyAlignment="1">
      <alignment vertical="center"/>
    </xf>
    <xf numFmtId="0" fontId="66" fillId="0" borderId="46" xfId="0" applyFont="1" applyFill="1" applyBorder="1" applyAlignment="1">
      <alignment vertical="center"/>
    </xf>
    <xf numFmtId="14" fontId="5" fillId="0" borderId="10" xfId="0" applyNumberFormat="1" applyFont="1" applyFill="1" applyBorder="1" applyAlignment="1">
      <alignment horizontal="lef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34">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55"/>
      </font>
      <fill>
        <patternFill>
          <bgColor indexed="55"/>
        </patternFill>
      </fill>
    </dxf>
    <dxf>
      <fill>
        <patternFill>
          <bgColor indexed="43"/>
        </patternFill>
      </fill>
    </dxf>
    <dxf>
      <fill>
        <patternFill>
          <bgColor indexed="13"/>
        </patternFill>
      </fill>
    </dxf>
    <dxf>
      <fill>
        <patternFill>
          <bgColor indexed="10"/>
        </patternFill>
      </fill>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8607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6230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342900</xdr:colOff>
      <xdr:row>0</xdr:row>
      <xdr:rowOff>47625</xdr:rowOff>
    </xdr:from>
    <xdr:to>
      <xdr:col>4</xdr:col>
      <xdr:colOff>1143000</xdr:colOff>
      <xdr:row>0</xdr:row>
      <xdr:rowOff>561975</xdr:rowOff>
    </xdr:to>
    <xdr:pic>
      <xdr:nvPicPr>
        <xdr:cNvPr id="3" name="Picture 12" descr="ccta_logo"/>
        <xdr:cNvPicPr preferRelativeResize="1">
          <a:picLocks noChangeAspect="1"/>
        </xdr:cNvPicPr>
      </xdr:nvPicPr>
      <xdr:blipFill>
        <a:blip r:embed="rId1"/>
        <a:stretch>
          <a:fillRect/>
        </a:stretch>
      </xdr:blipFill>
      <xdr:spPr>
        <a:xfrm>
          <a:off x="5448300" y="47625"/>
          <a:ext cx="8001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76200</xdr:rowOff>
    </xdr:from>
    <xdr:to>
      <xdr:col>17</xdr:col>
      <xdr:colOff>466725</xdr:colOff>
      <xdr:row>1</xdr:row>
      <xdr:rowOff>114300</xdr:rowOff>
    </xdr:to>
    <xdr:pic>
      <xdr:nvPicPr>
        <xdr:cNvPr id="1" name="Picture 12" descr="ccta_logo"/>
        <xdr:cNvPicPr preferRelativeResize="1">
          <a:picLocks noChangeAspect="1"/>
        </xdr:cNvPicPr>
      </xdr:nvPicPr>
      <xdr:blipFill>
        <a:blip r:embed="rId1"/>
        <a:stretch>
          <a:fillRect/>
        </a:stretch>
      </xdr:blipFill>
      <xdr:spPr>
        <a:xfrm>
          <a:off x="8086725" y="76200"/>
          <a:ext cx="5810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85725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819775" y="28575"/>
          <a:ext cx="552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0</xdr:row>
      <xdr:rowOff>47625</xdr:rowOff>
    </xdr:from>
    <xdr:to>
      <xdr:col>17</xdr:col>
      <xdr:colOff>514350</xdr:colOff>
      <xdr:row>1</xdr:row>
      <xdr:rowOff>133350</xdr:rowOff>
    </xdr:to>
    <xdr:pic>
      <xdr:nvPicPr>
        <xdr:cNvPr id="1" name="Picture 12" descr="ccta_logo"/>
        <xdr:cNvPicPr preferRelativeResize="1">
          <a:picLocks noChangeAspect="1"/>
        </xdr:cNvPicPr>
      </xdr:nvPicPr>
      <xdr:blipFill>
        <a:blip r:embed="rId1"/>
        <a:stretch>
          <a:fillRect/>
        </a:stretch>
      </xdr:blipFill>
      <xdr:spPr>
        <a:xfrm>
          <a:off x="8124825" y="47625"/>
          <a:ext cx="6572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705475" y="47625"/>
          <a:ext cx="5238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8"/>
  <sheetViews>
    <sheetView showGridLines="0" showZeros="0" zoomScalePageLayoutView="0" workbookViewId="0" topLeftCell="A1">
      <selection activeCell="E12" sqref="E12"/>
    </sheetView>
  </sheetViews>
  <sheetFormatPr defaultColWidth="9.140625" defaultRowHeight="12.75"/>
  <cols>
    <col min="1" max="4" width="19.140625" style="0" customWidth="1"/>
    <col min="5" max="5" width="19.140625" style="24" customWidth="1"/>
  </cols>
  <sheetData>
    <row r="1" spans="1:7" s="23" customFormat="1" ht="49.5" customHeight="1" thickBot="1">
      <c r="A1" s="171" t="s">
        <v>81</v>
      </c>
      <c r="B1" s="100"/>
      <c r="C1" s="100"/>
      <c r="D1" s="100"/>
      <c r="E1" s="106"/>
      <c r="F1" s="100"/>
      <c r="G1" s="100"/>
    </row>
    <row r="2" spans="1:7" s="41" customFormat="1" ht="36.75" customHeight="1" thickBot="1">
      <c r="A2" s="39" t="s">
        <v>1</v>
      </c>
      <c r="B2" s="40"/>
      <c r="C2" s="40"/>
      <c r="D2" s="40"/>
      <c r="E2" s="166"/>
      <c r="F2" s="142"/>
      <c r="G2" s="142"/>
    </row>
    <row r="3" spans="1:7" s="23" customFormat="1" ht="6" customHeight="1" thickBot="1">
      <c r="A3" s="130"/>
      <c r="B3" s="131"/>
      <c r="C3" s="131"/>
      <c r="D3" s="131"/>
      <c r="E3" s="132"/>
      <c r="F3" s="100"/>
      <c r="G3" s="100"/>
    </row>
    <row r="4" spans="1:7" s="23" customFormat="1" ht="20.25" customHeight="1" thickBot="1">
      <c r="A4" s="167" t="s">
        <v>0</v>
      </c>
      <c r="B4" s="165"/>
      <c r="C4" s="165"/>
      <c r="D4" s="165"/>
      <c r="E4" s="168"/>
      <c r="F4" s="100"/>
      <c r="G4" s="100"/>
    </row>
    <row r="5" spans="1:7" s="36" customFormat="1" ht="15" customHeight="1">
      <c r="A5" s="101" t="s">
        <v>77</v>
      </c>
      <c r="B5" s="102"/>
      <c r="C5" s="102"/>
      <c r="D5" s="102"/>
      <c r="E5" s="103"/>
      <c r="F5" s="97"/>
      <c r="G5" s="115"/>
    </row>
    <row r="6" spans="1:7" s="23" customFormat="1" ht="27.75">
      <c r="A6" s="237" t="s">
        <v>118</v>
      </c>
      <c r="B6" s="172"/>
      <c r="C6" s="125"/>
      <c r="D6" s="126"/>
      <c r="E6" s="170" t="s">
        <v>96</v>
      </c>
      <c r="F6" s="100"/>
      <c r="G6" s="100"/>
    </row>
    <row r="7" spans="1:7" s="36" customFormat="1" ht="15" customHeight="1">
      <c r="A7" s="104" t="s">
        <v>2</v>
      </c>
      <c r="B7" s="99"/>
      <c r="C7" s="99"/>
      <c r="D7" s="99"/>
      <c r="E7" s="42"/>
      <c r="F7" s="97"/>
      <c r="G7" s="115"/>
    </row>
    <row r="8" spans="1:7" s="23" customFormat="1" ht="16.5" customHeight="1">
      <c r="A8" s="238" t="s">
        <v>119</v>
      </c>
      <c r="B8" s="127"/>
      <c r="C8" s="182"/>
      <c r="D8" s="128"/>
      <c r="E8" s="129"/>
      <c r="F8" s="100"/>
      <c r="G8" s="100"/>
    </row>
    <row r="9" spans="1:7" s="23" customFormat="1" ht="15" customHeight="1">
      <c r="A9" s="104" t="s">
        <v>80</v>
      </c>
      <c r="B9" s="99"/>
      <c r="C9" s="99" t="s">
        <v>3</v>
      </c>
      <c r="D9" s="99" t="s">
        <v>82</v>
      </c>
      <c r="E9" s="105" t="s">
        <v>75</v>
      </c>
      <c r="F9" s="100"/>
      <c r="G9" s="100"/>
    </row>
    <row r="10" spans="1:7" s="38" customFormat="1" ht="12.75">
      <c r="A10" s="178" t="s">
        <v>121</v>
      </c>
      <c r="B10" s="124"/>
      <c r="C10" s="239" t="s">
        <v>122</v>
      </c>
      <c r="D10" s="173" t="s">
        <v>125</v>
      </c>
      <c r="E10" s="240" t="s">
        <v>120</v>
      </c>
      <c r="F10" s="100"/>
      <c r="G10" s="100"/>
    </row>
    <row r="11" spans="1:7" ht="12.75">
      <c r="A11" s="104" t="s">
        <v>124</v>
      </c>
      <c r="B11" s="122"/>
      <c r="C11" s="122"/>
      <c r="D11" s="122"/>
      <c r="E11" s="123"/>
      <c r="F11" s="116"/>
      <c r="G11" s="116"/>
    </row>
    <row r="12" spans="1:7" s="23" customFormat="1" ht="12.75">
      <c r="A12" s="174"/>
      <c r="B12" s="134"/>
      <c r="C12" s="184"/>
      <c r="D12" s="185"/>
      <c r="E12" s="186"/>
      <c r="F12" s="100"/>
      <c r="G12" s="100"/>
    </row>
    <row r="13" spans="1:7" ht="7.5" customHeight="1">
      <c r="A13" s="116"/>
      <c r="B13" s="116"/>
      <c r="C13" s="116"/>
      <c r="D13" s="116"/>
      <c r="E13" s="133"/>
      <c r="F13" s="116"/>
      <c r="G13" s="116"/>
    </row>
    <row r="14" spans="1:7" ht="107.25" customHeight="1">
      <c r="A14" s="116"/>
      <c r="B14" s="116"/>
      <c r="C14" s="116"/>
      <c r="D14" s="116"/>
      <c r="E14" s="133"/>
      <c r="F14" s="116"/>
      <c r="G14" s="116"/>
    </row>
    <row r="15" spans="1:7" ht="12.75">
      <c r="A15" s="122" t="s">
        <v>76</v>
      </c>
      <c r="B15" s="116"/>
      <c r="C15" s="116"/>
      <c r="D15" s="116"/>
      <c r="E15" s="133"/>
      <c r="F15" s="116"/>
      <c r="G15" s="116"/>
    </row>
    <row r="16" spans="1:7" ht="12.75">
      <c r="A16" s="122" t="s">
        <v>4</v>
      </c>
      <c r="B16" s="116"/>
      <c r="C16" s="116"/>
      <c r="D16" s="116"/>
      <c r="E16" s="133"/>
      <c r="F16" s="116"/>
      <c r="G16" s="116"/>
    </row>
    <row r="17" spans="1:7" ht="12.75" customHeight="1">
      <c r="A17" s="141" t="s">
        <v>78</v>
      </c>
      <c r="B17" s="175" t="s">
        <v>79</v>
      </c>
      <c r="C17" s="176"/>
      <c r="D17" s="175"/>
      <c r="E17" s="133"/>
      <c r="F17" s="116"/>
      <c r="G17" s="116"/>
    </row>
    <row r="18" spans="1:7" ht="12.75">
      <c r="A18" s="116"/>
      <c r="B18" s="116"/>
      <c r="C18" s="116"/>
      <c r="D18" s="116"/>
      <c r="E18" s="133"/>
      <c r="F18" s="116"/>
      <c r="G18" s="116"/>
    </row>
  </sheetData>
  <sheetProtection/>
  <hyperlinks>
    <hyperlink ref="B17" r:id="rId1" display="anders.wennberg@itftennis.com"/>
  </hyperlinks>
  <printOptions/>
  <pageMargins left="0.35433070866141736" right="0.35433070866141736" top="0.3937007874015748" bottom="0.3937007874015748"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dimension ref="A1:R134"/>
  <sheetViews>
    <sheetView showGridLines="0" showZeros="0" zoomScale="110" zoomScaleNormal="110" zoomScalePageLayoutView="0" workbookViewId="0" topLeftCell="A1">
      <pane ySplit="6" topLeftCell="A29" activePane="bottomLeft" state="frozen"/>
      <selection pane="topLeft" activeCell="A4" sqref="A4:C4"/>
      <selection pane="bottomLeft" activeCell="B35" sqref="B35"/>
    </sheetView>
  </sheetViews>
  <sheetFormatPr defaultColWidth="9.140625" defaultRowHeight="12.75"/>
  <cols>
    <col min="1" max="1" width="3.8515625" style="0" customWidth="1"/>
    <col min="2" max="2" width="22.8515625" style="0" customWidth="1"/>
    <col min="3" max="3" width="17.00390625" style="0" customWidth="1"/>
    <col min="4" max="4" width="13.140625" style="15" customWidth="1"/>
    <col min="5" max="5" width="12.140625" style="19" customWidth="1"/>
    <col min="6" max="7" width="7.7109375" style="19" customWidth="1"/>
    <col min="8" max="10" width="7.7109375" style="15" customWidth="1"/>
    <col min="11" max="11" width="7.7109375" style="15" hidden="1" customWidth="1"/>
    <col min="12" max="14" width="6.8515625" style="15" hidden="1" customWidth="1"/>
    <col min="15" max="16" width="7.7109375" style="15" customWidth="1"/>
    <col min="17" max="17" width="6.8515625" style="15" hidden="1" customWidth="1"/>
    <col min="18" max="18" width="7.7109375" style="15" customWidth="1"/>
    <col min="20" max="20" width="8.28125" style="0" customWidth="1"/>
  </cols>
  <sheetData>
    <row r="1" spans="1:18" ht="26.25">
      <c r="A1" s="241" t="str">
        <f>'Week SetUp'!$A$6</f>
        <v>第十屆福興盃</v>
      </c>
      <c r="B1" s="5"/>
      <c r="C1" s="5"/>
      <c r="D1" s="242" t="s">
        <v>114</v>
      </c>
      <c r="E1" s="17"/>
      <c r="F1" s="17"/>
      <c r="G1" s="17"/>
      <c r="H1" s="9"/>
      <c r="I1" s="16"/>
      <c r="J1" s="16"/>
      <c r="K1" s="16"/>
      <c r="L1" s="16"/>
      <c r="M1" s="16"/>
      <c r="N1" s="16"/>
      <c r="O1" s="16"/>
      <c r="P1" s="16"/>
      <c r="Q1" s="16"/>
      <c r="R1" s="20"/>
    </row>
    <row r="2" spans="1:18" ht="13.5" thickBot="1">
      <c r="A2" s="11" t="str">
        <f>'Week SetUp'!$A$8</f>
        <v>中、南區大專暨全國青少年網球錦標賽</v>
      </c>
      <c r="B2" s="12"/>
      <c r="C2" s="12"/>
      <c r="D2" s="188" t="s">
        <v>113</v>
      </c>
      <c r="E2" s="18"/>
      <c r="F2" s="18"/>
      <c r="G2" s="18"/>
      <c r="H2" s="18"/>
      <c r="I2" s="18"/>
      <c r="J2" s="9"/>
      <c r="K2" s="9"/>
      <c r="L2" s="9"/>
      <c r="M2" s="9"/>
      <c r="N2" s="9"/>
      <c r="O2" s="21"/>
      <c r="P2" s="22"/>
      <c r="Q2" s="22"/>
      <c r="R2" s="21"/>
    </row>
    <row r="3" spans="1:18" s="23" customFormat="1" ht="13.5" thickBot="1">
      <c r="A3" s="117" t="s">
        <v>5</v>
      </c>
      <c r="B3" s="118"/>
      <c r="C3" s="119"/>
      <c r="D3" s="42"/>
      <c r="E3" s="106"/>
      <c r="F3" s="106"/>
      <c r="G3" s="106"/>
      <c r="H3" s="42"/>
      <c r="I3" s="107"/>
      <c r="J3" s="43"/>
      <c r="K3" s="108"/>
      <c r="L3" s="202"/>
      <c r="M3" s="202"/>
      <c r="N3" s="202"/>
      <c r="O3" s="108" t="s">
        <v>83</v>
      </c>
      <c r="P3" s="103"/>
      <c r="Q3" s="103"/>
      <c r="R3" s="109"/>
    </row>
    <row r="4" spans="1:18" s="23" customFormat="1" ht="12.75">
      <c r="A4" s="243" t="s">
        <v>112</v>
      </c>
      <c r="B4" s="149"/>
      <c r="C4" s="249" t="s">
        <v>111</v>
      </c>
      <c r="D4" s="243" t="s">
        <v>98</v>
      </c>
      <c r="E4" s="151"/>
      <c r="F4" s="151"/>
      <c r="G4" s="151"/>
      <c r="H4" s="150"/>
      <c r="I4" s="152"/>
      <c r="J4" s="244" t="s">
        <v>99</v>
      </c>
      <c r="K4" s="46"/>
      <c r="L4" s="98"/>
      <c r="M4" s="98"/>
      <c r="N4" s="98"/>
      <c r="O4" s="46"/>
      <c r="P4" s="47"/>
      <c r="Q4" s="47"/>
      <c r="R4" s="48"/>
    </row>
    <row r="5" spans="1:18" s="23" customFormat="1" ht="13.5" thickBot="1">
      <c r="A5" s="285" t="str">
        <f>'Week SetUp'!$A$10</f>
        <v>101年2月1日~5日</v>
      </c>
      <c r="B5" s="285"/>
      <c r="C5" s="26" t="str">
        <f>'Week SetUp'!$C$10</f>
        <v>高雄中山網球場</v>
      </c>
      <c r="D5" s="27" t="str">
        <f>'Week SetUp'!$D$10</f>
        <v>國小組四年級</v>
      </c>
      <c r="E5" s="27"/>
      <c r="F5" s="27"/>
      <c r="G5" s="27"/>
      <c r="H5" s="27"/>
      <c r="I5" s="28"/>
      <c r="J5" s="25" t="str">
        <f>'Week SetUp'!$E$10</f>
        <v>李朝裕</v>
      </c>
      <c r="K5" s="31"/>
      <c r="L5" s="25"/>
      <c r="M5" s="25"/>
      <c r="N5" s="25"/>
      <c r="O5" s="31"/>
      <c r="P5" s="27"/>
      <c r="Q5" s="27"/>
      <c r="R5" s="169">
        <f>COUNTA(R7:R134)</f>
        <v>0</v>
      </c>
    </row>
    <row r="6" spans="1:18" ht="30" customHeight="1" thickBot="1">
      <c r="A6" s="157" t="s">
        <v>6</v>
      </c>
      <c r="B6" s="250" t="s">
        <v>102</v>
      </c>
      <c r="C6" s="250" t="s">
        <v>123</v>
      </c>
      <c r="D6" s="250" t="s">
        <v>103</v>
      </c>
      <c r="E6" s="148" t="s">
        <v>7</v>
      </c>
      <c r="F6" s="191" t="s">
        <v>94</v>
      </c>
      <c r="G6" s="193" t="s">
        <v>88</v>
      </c>
      <c r="H6" s="212" t="s">
        <v>84</v>
      </c>
      <c r="I6" s="212" t="s">
        <v>85</v>
      </c>
      <c r="J6" s="148" t="s">
        <v>86</v>
      </c>
      <c r="K6" s="235"/>
      <c r="L6" s="203"/>
      <c r="M6" s="204" t="s">
        <v>91</v>
      </c>
      <c r="N6" s="213"/>
      <c r="O6" s="211" t="s">
        <v>8</v>
      </c>
      <c r="P6" s="251" t="s">
        <v>100</v>
      </c>
      <c r="Q6" s="214" t="s">
        <v>89</v>
      </c>
      <c r="R6" s="193" t="s">
        <v>87</v>
      </c>
    </row>
    <row r="7" spans="1:18" s="35" customFormat="1" ht="18.75" customHeight="1">
      <c r="A7" s="45">
        <v>1</v>
      </c>
      <c r="B7" s="266" t="s">
        <v>253</v>
      </c>
      <c r="C7" s="279" t="s">
        <v>254</v>
      </c>
      <c r="D7" s="267" t="s">
        <v>255</v>
      </c>
      <c r="E7" s="198"/>
      <c r="F7" s="199"/>
      <c r="G7" s="200"/>
      <c r="H7" s="197"/>
      <c r="I7" s="197"/>
      <c r="J7" s="281" t="s">
        <v>235</v>
      </c>
      <c r="K7" s="236"/>
      <c r="L7" s="205"/>
      <c r="N7" s="205"/>
      <c r="O7" s="268" t="s">
        <v>236</v>
      </c>
      <c r="P7" s="121">
        <v>10</v>
      </c>
      <c r="R7" s="200"/>
    </row>
    <row r="8" spans="1:18" s="35" customFormat="1" ht="18.75" customHeight="1">
      <c r="A8" s="45">
        <v>2</v>
      </c>
      <c r="B8" s="258" t="s">
        <v>129</v>
      </c>
      <c r="C8" s="258" t="s">
        <v>136</v>
      </c>
      <c r="D8" s="258" t="s">
        <v>137</v>
      </c>
      <c r="E8" s="262"/>
      <c r="F8" s="194"/>
      <c r="G8" s="183"/>
      <c r="H8" s="120"/>
      <c r="I8" s="120"/>
      <c r="J8" s="281" t="s">
        <v>235</v>
      </c>
      <c r="K8" s="236"/>
      <c r="L8" s="209"/>
      <c r="M8" s="210">
        <f>IF(R8="",999,R8)</f>
        <v>999</v>
      </c>
      <c r="N8" s="209"/>
      <c r="O8" s="268" t="s">
        <v>237</v>
      </c>
      <c r="P8" s="273">
        <v>17</v>
      </c>
      <c r="Q8" s="207">
        <f aca="true" t="shared" si="0" ref="Q8:Q22">IF(O7="DA",1,IF(O7="WC",2,IF(O7="SE",3,IF(O7="Q",4,IF(O7="LL",5,999)))))</f>
        <v>999</v>
      </c>
      <c r="R8" s="264"/>
    </row>
    <row r="9" spans="1:18" s="35" customFormat="1" ht="18.75" customHeight="1">
      <c r="A9" s="45">
        <v>3</v>
      </c>
      <c r="B9" s="258" t="s">
        <v>130</v>
      </c>
      <c r="C9" s="258" t="s">
        <v>136</v>
      </c>
      <c r="D9" s="258" t="s">
        <v>137</v>
      </c>
      <c r="E9" s="198"/>
      <c r="F9" s="199"/>
      <c r="G9" s="200"/>
      <c r="H9" s="197"/>
      <c r="I9" s="197"/>
      <c r="J9" s="281" t="s">
        <v>235</v>
      </c>
      <c r="K9" s="236"/>
      <c r="L9" s="205"/>
      <c r="M9" s="206">
        <f>IF(R9="",999,R9)</f>
        <v>999</v>
      </c>
      <c r="N9" s="205"/>
      <c r="O9" s="268" t="s">
        <v>238</v>
      </c>
      <c r="P9" s="273">
        <v>22</v>
      </c>
      <c r="Q9" s="207">
        <f t="shared" si="0"/>
        <v>999</v>
      </c>
      <c r="R9" s="265"/>
    </row>
    <row r="10" spans="1:18" s="35" customFormat="1" ht="18.75" customHeight="1">
      <c r="A10" s="45">
        <v>4</v>
      </c>
      <c r="B10" s="258" t="s">
        <v>145</v>
      </c>
      <c r="C10" s="258" t="s">
        <v>136</v>
      </c>
      <c r="D10" s="284" t="s">
        <v>215</v>
      </c>
      <c r="E10" s="198"/>
      <c r="F10" s="199"/>
      <c r="G10" s="200"/>
      <c r="H10" s="197"/>
      <c r="I10" s="197"/>
      <c r="J10" s="281" t="s">
        <v>235</v>
      </c>
      <c r="K10" s="236"/>
      <c r="L10" s="205"/>
      <c r="M10" s="206">
        <f>IF(R10="",999,R10)</f>
        <v>999</v>
      </c>
      <c r="N10" s="205"/>
      <c r="O10" s="268" t="s">
        <v>239</v>
      </c>
      <c r="P10" s="273">
        <v>29</v>
      </c>
      <c r="Q10" s="207">
        <f t="shared" si="0"/>
        <v>999</v>
      </c>
      <c r="R10" s="265"/>
    </row>
    <row r="11" spans="1:18" s="35" customFormat="1" ht="18.75" customHeight="1">
      <c r="A11" s="45">
        <v>5</v>
      </c>
      <c r="B11" s="257" t="s">
        <v>175</v>
      </c>
      <c r="C11" s="258" t="s">
        <v>136</v>
      </c>
      <c r="D11" s="258" t="s">
        <v>177</v>
      </c>
      <c r="E11" s="198"/>
      <c r="F11" s="199"/>
      <c r="G11" s="200"/>
      <c r="H11" s="197"/>
      <c r="I11" s="197"/>
      <c r="J11" s="281" t="s">
        <v>235</v>
      </c>
      <c r="K11" s="236"/>
      <c r="L11" s="205"/>
      <c r="M11" s="206">
        <f aca="true" t="shared" si="1" ref="M11:M42">IF(R11="",999,R11)</f>
        <v>999</v>
      </c>
      <c r="N11" s="205"/>
      <c r="O11" s="268" t="s">
        <v>240</v>
      </c>
      <c r="P11" s="273">
        <v>31</v>
      </c>
      <c r="Q11" s="207">
        <f t="shared" si="0"/>
        <v>999</v>
      </c>
      <c r="R11" s="265"/>
    </row>
    <row r="12" spans="1:18" s="35" customFormat="1" ht="18.75" customHeight="1">
      <c r="A12" s="45">
        <v>6</v>
      </c>
      <c r="B12" s="258" t="s">
        <v>134</v>
      </c>
      <c r="C12" s="258" t="s">
        <v>136</v>
      </c>
      <c r="D12" s="258" t="s">
        <v>137</v>
      </c>
      <c r="E12" s="198"/>
      <c r="F12" s="199"/>
      <c r="G12" s="200"/>
      <c r="H12" s="197"/>
      <c r="I12" s="197"/>
      <c r="J12" s="281" t="s">
        <v>235</v>
      </c>
      <c r="K12" s="236"/>
      <c r="L12" s="205"/>
      <c r="M12" s="206">
        <f t="shared" si="1"/>
        <v>999</v>
      </c>
      <c r="N12" s="205"/>
      <c r="O12" s="268" t="s">
        <v>241</v>
      </c>
      <c r="P12" s="273">
        <v>33</v>
      </c>
      <c r="Q12" s="207">
        <f t="shared" si="0"/>
        <v>999</v>
      </c>
      <c r="R12" s="265"/>
    </row>
    <row r="13" spans="1:18" s="35" customFormat="1" ht="18.75" customHeight="1">
      <c r="A13" s="45">
        <v>7</v>
      </c>
      <c r="B13" s="258" t="s">
        <v>131</v>
      </c>
      <c r="C13" s="258" t="s">
        <v>136</v>
      </c>
      <c r="D13" s="258" t="s">
        <v>137</v>
      </c>
      <c r="E13" s="198"/>
      <c r="F13" s="199"/>
      <c r="G13" s="200"/>
      <c r="H13" s="197"/>
      <c r="I13" s="197"/>
      <c r="J13" s="281" t="s">
        <v>235</v>
      </c>
      <c r="K13" s="236"/>
      <c r="L13" s="205"/>
      <c r="M13" s="206">
        <f t="shared" si="1"/>
        <v>999</v>
      </c>
      <c r="N13" s="205"/>
      <c r="O13" s="268" t="s">
        <v>242</v>
      </c>
      <c r="P13" s="273">
        <v>38</v>
      </c>
      <c r="Q13" s="207">
        <f t="shared" si="0"/>
        <v>999</v>
      </c>
      <c r="R13" s="265"/>
    </row>
    <row r="14" spans="1:18" s="35" customFormat="1" ht="18.75" customHeight="1">
      <c r="A14" s="45">
        <v>8</v>
      </c>
      <c r="B14" s="258" t="s">
        <v>144</v>
      </c>
      <c r="C14" s="258" t="s">
        <v>143</v>
      </c>
      <c r="D14" s="258" t="s">
        <v>142</v>
      </c>
      <c r="E14" s="198"/>
      <c r="F14" s="199"/>
      <c r="G14" s="200"/>
      <c r="H14" s="197"/>
      <c r="I14" s="197"/>
      <c r="J14" s="281" t="s">
        <v>235</v>
      </c>
      <c r="K14" s="236"/>
      <c r="L14" s="205"/>
      <c r="M14" s="206">
        <f t="shared" si="1"/>
        <v>999</v>
      </c>
      <c r="N14" s="205"/>
      <c r="O14" s="268" t="s">
        <v>243</v>
      </c>
      <c r="P14" s="273">
        <v>41</v>
      </c>
      <c r="Q14" s="207">
        <f t="shared" si="0"/>
        <v>999</v>
      </c>
      <c r="R14" s="265"/>
    </row>
    <row r="15" spans="1:18" s="35" customFormat="1" ht="18.75" customHeight="1">
      <c r="A15" s="45">
        <v>9</v>
      </c>
      <c r="B15" s="258" t="s">
        <v>132</v>
      </c>
      <c r="C15" s="258" t="s">
        <v>136</v>
      </c>
      <c r="D15" s="258" t="s">
        <v>137</v>
      </c>
      <c r="E15" s="198"/>
      <c r="F15" s="199"/>
      <c r="G15" s="200"/>
      <c r="H15" s="197"/>
      <c r="I15" s="197"/>
      <c r="J15" s="281" t="s">
        <v>235</v>
      </c>
      <c r="K15" s="236"/>
      <c r="L15" s="205"/>
      <c r="M15" s="206">
        <f t="shared" si="1"/>
        <v>999</v>
      </c>
      <c r="N15" s="205"/>
      <c r="O15" s="268" t="s">
        <v>244</v>
      </c>
      <c r="P15" s="273">
        <v>42</v>
      </c>
      <c r="Q15" s="207">
        <f t="shared" si="0"/>
        <v>999</v>
      </c>
      <c r="R15" s="265"/>
    </row>
    <row r="16" spans="1:18" s="35" customFormat="1" ht="18.75" customHeight="1">
      <c r="A16" s="45">
        <v>10</v>
      </c>
      <c r="B16" s="257" t="s">
        <v>223</v>
      </c>
      <c r="C16" s="258" t="s">
        <v>136</v>
      </c>
      <c r="D16" s="271" t="s">
        <v>225</v>
      </c>
      <c r="E16" s="198"/>
      <c r="F16" s="199"/>
      <c r="G16" s="200"/>
      <c r="H16" s="197"/>
      <c r="I16" s="197"/>
      <c r="J16" s="281" t="s">
        <v>235</v>
      </c>
      <c r="K16" s="236"/>
      <c r="L16" s="205"/>
      <c r="M16" s="206">
        <f t="shared" si="1"/>
        <v>999</v>
      </c>
      <c r="N16" s="205"/>
      <c r="O16" s="268" t="s">
        <v>245</v>
      </c>
      <c r="P16" s="121">
        <v>46</v>
      </c>
      <c r="Q16" s="207">
        <f t="shared" si="0"/>
        <v>999</v>
      </c>
      <c r="R16" s="200"/>
    </row>
    <row r="17" spans="1:18" s="35" customFormat="1" ht="18.75" customHeight="1">
      <c r="A17" s="45">
        <v>11</v>
      </c>
      <c r="B17" s="258" t="s">
        <v>126</v>
      </c>
      <c r="C17" s="258" t="s">
        <v>128</v>
      </c>
      <c r="D17" s="258" t="s">
        <v>127</v>
      </c>
      <c r="E17" s="263"/>
      <c r="F17" s="199"/>
      <c r="G17" s="200"/>
      <c r="H17" s="197"/>
      <c r="I17" s="197"/>
      <c r="J17" s="281" t="s">
        <v>235</v>
      </c>
      <c r="K17" s="236"/>
      <c r="L17" s="205"/>
      <c r="M17" s="206">
        <f t="shared" si="1"/>
        <v>999</v>
      </c>
      <c r="N17" s="205"/>
      <c r="O17" s="268" t="s">
        <v>246</v>
      </c>
      <c r="P17" s="273">
        <v>54</v>
      </c>
      <c r="Q17" s="207">
        <f t="shared" si="0"/>
        <v>999</v>
      </c>
      <c r="R17" s="200"/>
    </row>
    <row r="18" spans="1:18" s="35" customFormat="1" ht="18.75" customHeight="1">
      <c r="A18" s="45">
        <v>12</v>
      </c>
      <c r="B18" s="258" t="s">
        <v>146</v>
      </c>
      <c r="C18" s="258" t="s">
        <v>136</v>
      </c>
      <c r="D18" s="284" t="s">
        <v>215</v>
      </c>
      <c r="E18" s="198"/>
      <c r="F18" s="199"/>
      <c r="G18" s="200"/>
      <c r="H18" s="197"/>
      <c r="I18" s="197"/>
      <c r="J18" s="281" t="s">
        <v>235</v>
      </c>
      <c r="K18" s="236"/>
      <c r="L18" s="205"/>
      <c r="M18" s="206">
        <f t="shared" si="1"/>
        <v>999</v>
      </c>
      <c r="N18" s="205"/>
      <c r="O18" s="268" t="s">
        <v>247</v>
      </c>
      <c r="P18" s="259">
        <v>54</v>
      </c>
      <c r="Q18" s="207">
        <f t="shared" si="0"/>
        <v>999</v>
      </c>
      <c r="R18" s="200"/>
    </row>
    <row r="19" spans="1:18" s="35" customFormat="1" ht="18.75" customHeight="1">
      <c r="A19" s="45">
        <v>13</v>
      </c>
      <c r="B19" s="257" t="s">
        <v>224</v>
      </c>
      <c r="C19" s="258" t="s">
        <v>136</v>
      </c>
      <c r="D19" s="271" t="s">
        <v>225</v>
      </c>
      <c r="E19" s="198"/>
      <c r="F19" s="199"/>
      <c r="G19" s="200"/>
      <c r="H19" s="197"/>
      <c r="I19" s="197"/>
      <c r="J19" s="281" t="s">
        <v>235</v>
      </c>
      <c r="K19" s="236"/>
      <c r="L19" s="205"/>
      <c r="M19" s="206">
        <f t="shared" si="1"/>
        <v>999</v>
      </c>
      <c r="N19" s="205"/>
      <c r="O19" s="268" t="s">
        <v>248</v>
      </c>
      <c r="P19" s="121">
        <v>62</v>
      </c>
      <c r="Q19" s="207">
        <f t="shared" si="0"/>
        <v>999</v>
      </c>
      <c r="R19" s="200"/>
    </row>
    <row r="20" spans="1:18" s="35" customFormat="1" ht="18.75" customHeight="1">
      <c r="A20" s="45">
        <v>14</v>
      </c>
      <c r="B20" s="258" t="s">
        <v>170</v>
      </c>
      <c r="C20" s="258" t="s">
        <v>136</v>
      </c>
      <c r="D20" s="258" t="s">
        <v>177</v>
      </c>
      <c r="E20" s="198"/>
      <c r="F20" s="199"/>
      <c r="G20" s="200"/>
      <c r="H20" s="197"/>
      <c r="I20" s="197"/>
      <c r="J20" s="281" t="s">
        <v>235</v>
      </c>
      <c r="K20" s="236"/>
      <c r="L20" s="205"/>
      <c r="M20" s="206">
        <f t="shared" si="1"/>
        <v>999</v>
      </c>
      <c r="N20" s="205"/>
      <c r="O20" s="268" t="s">
        <v>249</v>
      </c>
      <c r="P20" s="259">
        <v>66</v>
      </c>
      <c r="Q20" s="207">
        <f t="shared" si="0"/>
        <v>999</v>
      </c>
      <c r="R20" s="200"/>
    </row>
    <row r="21" spans="1:18" s="35" customFormat="1" ht="18.75" customHeight="1">
      <c r="A21" s="45">
        <v>15</v>
      </c>
      <c r="B21" s="258" t="s">
        <v>150</v>
      </c>
      <c r="C21" s="258" t="s">
        <v>136</v>
      </c>
      <c r="D21" s="284" t="s">
        <v>215</v>
      </c>
      <c r="E21" s="198"/>
      <c r="F21" s="199"/>
      <c r="G21" s="200"/>
      <c r="H21" s="197"/>
      <c r="I21" s="197"/>
      <c r="J21" s="281" t="s">
        <v>235</v>
      </c>
      <c r="K21" s="236"/>
      <c r="L21" s="205"/>
      <c r="M21" s="206">
        <f t="shared" si="1"/>
        <v>999</v>
      </c>
      <c r="N21" s="205"/>
      <c r="O21" s="268" t="s">
        <v>250</v>
      </c>
      <c r="P21" s="259">
        <v>76</v>
      </c>
      <c r="Q21" s="207">
        <f t="shared" si="0"/>
        <v>999</v>
      </c>
      <c r="R21" s="200"/>
    </row>
    <row r="22" spans="1:18" s="35" customFormat="1" ht="18.75" customHeight="1">
      <c r="A22" s="45">
        <v>16</v>
      </c>
      <c r="B22" s="257" t="s">
        <v>181</v>
      </c>
      <c r="C22" s="258" t="s">
        <v>136</v>
      </c>
      <c r="D22" s="271" t="s">
        <v>182</v>
      </c>
      <c r="E22" s="198"/>
      <c r="F22" s="199"/>
      <c r="G22" s="200"/>
      <c r="H22" s="197"/>
      <c r="I22" s="197"/>
      <c r="J22" s="281" t="s">
        <v>235</v>
      </c>
      <c r="K22" s="236"/>
      <c r="L22" s="205"/>
      <c r="M22" s="206">
        <f t="shared" si="1"/>
        <v>999</v>
      </c>
      <c r="N22" s="205"/>
      <c r="O22" s="35" t="s">
        <v>256</v>
      </c>
      <c r="P22" s="121">
        <v>83</v>
      </c>
      <c r="Q22" s="207">
        <f t="shared" si="0"/>
        <v>999</v>
      </c>
      <c r="R22" s="200"/>
    </row>
    <row r="23" spans="1:18" s="35" customFormat="1" ht="18.75" customHeight="1">
      <c r="A23" s="45">
        <v>17</v>
      </c>
      <c r="B23" s="258" t="s">
        <v>133</v>
      </c>
      <c r="C23" s="258" t="s">
        <v>136</v>
      </c>
      <c r="D23" s="258" t="s">
        <v>137</v>
      </c>
      <c r="E23" s="198"/>
      <c r="F23" s="199"/>
      <c r="G23" s="200"/>
      <c r="H23" s="197"/>
      <c r="I23" s="197"/>
      <c r="J23" s="201"/>
      <c r="K23" s="236"/>
      <c r="L23" s="205"/>
      <c r="M23" s="206">
        <f t="shared" si="1"/>
        <v>999</v>
      </c>
      <c r="N23" s="205"/>
      <c r="O23" s="197"/>
      <c r="P23" s="272">
        <v>999</v>
      </c>
      <c r="Q23" s="207">
        <f>IF(O23="DA",1,IF(O23="WC",2,IF(O23="SE",3,IF(O23="Q",4,IF(O23="LL",5,999)))))</f>
        <v>999</v>
      </c>
      <c r="R23" s="200"/>
    </row>
    <row r="24" spans="1:18" s="35" customFormat="1" ht="18.75" customHeight="1">
      <c r="A24" s="45">
        <v>18</v>
      </c>
      <c r="B24" s="258" t="s">
        <v>135</v>
      </c>
      <c r="C24" s="258" t="s">
        <v>136</v>
      </c>
      <c r="D24" s="258" t="s">
        <v>137</v>
      </c>
      <c r="E24" s="198"/>
      <c r="F24" s="199"/>
      <c r="G24" s="200"/>
      <c r="H24" s="197"/>
      <c r="I24" s="197"/>
      <c r="J24" s="201"/>
      <c r="K24" s="236"/>
      <c r="L24" s="205"/>
      <c r="M24" s="206">
        <f t="shared" si="1"/>
        <v>999</v>
      </c>
      <c r="N24" s="205"/>
      <c r="O24" s="197"/>
      <c r="P24" s="272">
        <v>999</v>
      </c>
      <c r="Q24" s="207">
        <f aca="true" t="shared" si="2" ref="Q24:Q66">IF(O24="DA",1,IF(O24="WC",2,IF(O24="SE",3,IF(O24="Q",4,IF(O24="LL",5,999)))))</f>
        <v>999</v>
      </c>
      <c r="R24" s="200"/>
    </row>
    <row r="25" spans="1:18" s="35" customFormat="1" ht="18.75" customHeight="1">
      <c r="A25" s="45">
        <v>19</v>
      </c>
      <c r="B25" s="258" t="s">
        <v>138</v>
      </c>
      <c r="C25" s="258" t="s">
        <v>128</v>
      </c>
      <c r="D25" s="258" t="s">
        <v>139</v>
      </c>
      <c r="E25" s="198"/>
      <c r="F25" s="199"/>
      <c r="G25" s="200"/>
      <c r="H25" s="197"/>
      <c r="I25" s="197"/>
      <c r="J25" s="201"/>
      <c r="K25" s="236"/>
      <c r="L25" s="205"/>
      <c r="M25" s="206">
        <f t="shared" si="1"/>
        <v>999</v>
      </c>
      <c r="N25" s="205"/>
      <c r="O25" s="197"/>
      <c r="P25" s="259">
        <v>999</v>
      </c>
      <c r="Q25" s="207">
        <f t="shared" si="2"/>
        <v>999</v>
      </c>
      <c r="R25" s="200"/>
    </row>
    <row r="26" spans="1:18" s="35" customFormat="1" ht="18.75" customHeight="1">
      <c r="A26" s="45">
        <v>20</v>
      </c>
      <c r="B26" s="258" t="s">
        <v>140</v>
      </c>
      <c r="C26" s="258" t="s">
        <v>141</v>
      </c>
      <c r="D26" s="258" t="s">
        <v>142</v>
      </c>
      <c r="E26" s="198"/>
      <c r="F26" s="199"/>
      <c r="G26" s="200"/>
      <c r="H26" s="197"/>
      <c r="I26" s="197"/>
      <c r="J26" s="201"/>
      <c r="K26" s="236"/>
      <c r="L26" s="205"/>
      <c r="M26" s="206">
        <f t="shared" si="1"/>
        <v>999</v>
      </c>
      <c r="N26" s="205"/>
      <c r="O26" s="197"/>
      <c r="P26" s="259">
        <v>999</v>
      </c>
      <c r="Q26" s="207">
        <f t="shared" si="2"/>
        <v>999</v>
      </c>
      <c r="R26" s="200"/>
    </row>
    <row r="27" spans="1:18" s="35" customFormat="1" ht="18.75" customHeight="1">
      <c r="A27" s="45">
        <v>21</v>
      </c>
      <c r="B27" s="258" t="s">
        <v>147</v>
      </c>
      <c r="C27" s="258" t="s">
        <v>136</v>
      </c>
      <c r="D27" s="284" t="s">
        <v>215</v>
      </c>
      <c r="E27" s="198"/>
      <c r="F27" s="199"/>
      <c r="G27" s="200"/>
      <c r="H27" s="197"/>
      <c r="I27" s="197"/>
      <c r="J27" s="201"/>
      <c r="K27" s="236"/>
      <c r="L27" s="205"/>
      <c r="M27" s="206">
        <f t="shared" si="1"/>
        <v>999</v>
      </c>
      <c r="N27" s="205"/>
      <c r="O27" s="197"/>
      <c r="P27" s="259">
        <v>999</v>
      </c>
      <c r="Q27" s="207">
        <f t="shared" si="2"/>
        <v>999</v>
      </c>
      <c r="R27" s="200"/>
    </row>
    <row r="28" spans="1:18" s="35" customFormat="1" ht="18.75" customHeight="1">
      <c r="A28" s="45">
        <v>22</v>
      </c>
      <c r="B28" s="258" t="s">
        <v>148</v>
      </c>
      <c r="C28" s="258" t="s">
        <v>136</v>
      </c>
      <c r="D28" s="284" t="s">
        <v>215</v>
      </c>
      <c r="E28" s="198"/>
      <c r="F28" s="199"/>
      <c r="G28" s="200"/>
      <c r="H28" s="197"/>
      <c r="I28" s="197"/>
      <c r="J28" s="201"/>
      <c r="K28" s="236"/>
      <c r="L28" s="205"/>
      <c r="M28" s="206">
        <f t="shared" si="1"/>
        <v>999</v>
      </c>
      <c r="N28" s="205"/>
      <c r="O28" s="197"/>
      <c r="P28" s="259">
        <v>999</v>
      </c>
      <c r="Q28" s="207">
        <f t="shared" si="2"/>
        <v>999</v>
      </c>
      <c r="R28" s="200"/>
    </row>
    <row r="29" spans="1:18" s="35" customFormat="1" ht="18.75" customHeight="1">
      <c r="A29" s="45">
        <v>23</v>
      </c>
      <c r="B29" s="258" t="s">
        <v>149</v>
      </c>
      <c r="C29" s="258" t="s">
        <v>136</v>
      </c>
      <c r="D29" s="284" t="s">
        <v>215</v>
      </c>
      <c r="E29" s="198"/>
      <c r="F29" s="199"/>
      <c r="G29" s="200"/>
      <c r="H29" s="197"/>
      <c r="I29" s="197"/>
      <c r="J29" s="201"/>
      <c r="K29" s="236"/>
      <c r="L29" s="205"/>
      <c r="M29" s="206">
        <f t="shared" si="1"/>
        <v>999</v>
      </c>
      <c r="N29" s="205"/>
      <c r="O29" s="197"/>
      <c r="P29" s="259">
        <v>999</v>
      </c>
      <c r="Q29" s="207">
        <f t="shared" si="2"/>
        <v>999</v>
      </c>
      <c r="R29" s="200"/>
    </row>
    <row r="30" spans="1:18" s="35" customFormat="1" ht="18.75" customHeight="1">
      <c r="A30" s="45">
        <v>24</v>
      </c>
      <c r="B30" s="258" t="s">
        <v>151</v>
      </c>
      <c r="C30" s="258" t="s">
        <v>136</v>
      </c>
      <c r="D30" s="284" t="s">
        <v>215</v>
      </c>
      <c r="E30" s="198"/>
      <c r="F30" s="199"/>
      <c r="G30" s="200"/>
      <c r="H30" s="197"/>
      <c r="I30" s="197"/>
      <c r="J30" s="201"/>
      <c r="K30" s="236"/>
      <c r="L30" s="205"/>
      <c r="M30" s="206">
        <f t="shared" si="1"/>
        <v>999</v>
      </c>
      <c r="N30" s="205"/>
      <c r="O30" s="197"/>
      <c r="P30" s="259">
        <v>999</v>
      </c>
      <c r="Q30" s="207">
        <f t="shared" si="2"/>
        <v>999</v>
      </c>
      <c r="R30" s="200"/>
    </row>
    <row r="31" spans="1:18" s="35" customFormat="1" ht="18.75" customHeight="1">
      <c r="A31" s="45">
        <v>25</v>
      </c>
      <c r="B31" s="258" t="s">
        <v>152</v>
      </c>
      <c r="C31" s="258" t="s">
        <v>136</v>
      </c>
      <c r="D31" s="284" t="s">
        <v>215</v>
      </c>
      <c r="E31" s="198"/>
      <c r="F31" s="199"/>
      <c r="G31" s="200"/>
      <c r="H31" s="197"/>
      <c r="I31" s="197"/>
      <c r="J31" s="201"/>
      <c r="K31" s="236"/>
      <c r="L31" s="205"/>
      <c r="M31" s="206">
        <f t="shared" si="1"/>
        <v>999</v>
      </c>
      <c r="N31" s="205"/>
      <c r="O31" s="197"/>
      <c r="P31" s="259">
        <v>999</v>
      </c>
      <c r="Q31" s="207">
        <f t="shared" si="2"/>
        <v>999</v>
      </c>
      <c r="R31" s="200"/>
    </row>
    <row r="32" spans="1:18" s="35" customFormat="1" ht="18.75" customHeight="1">
      <c r="A32" s="45">
        <v>26</v>
      </c>
      <c r="B32" s="258" t="s">
        <v>153</v>
      </c>
      <c r="C32" s="258" t="s">
        <v>136</v>
      </c>
      <c r="D32" s="284" t="s">
        <v>215</v>
      </c>
      <c r="E32" s="198"/>
      <c r="F32" s="199"/>
      <c r="G32" s="200"/>
      <c r="H32" s="197"/>
      <c r="I32" s="197"/>
      <c r="J32" s="201"/>
      <c r="K32" s="236"/>
      <c r="L32" s="205"/>
      <c r="M32" s="206">
        <f t="shared" si="1"/>
        <v>999</v>
      </c>
      <c r="N32" s="205"/>
      <c r="O32" s="197"/>
      <c r="P32" s="259">
        <v>999</v>
      </c>
      <c r="Q32" s="207">
        <f t="shared" si="2"/>
        <v>999</v>
      </c>
      <c r="R32" s="200"/>
    </row>
    <row r="33" spans="1:18" s="35" customFormat="1" ht="18.75" customHeight="1">
      <c r="A33" s="45">
        <v>27</v>
      </c>
      <c r="B33" s="258" t="s">
        <v>154</v>
      </c>
      <c r="C33" s="258" t="s">
        <v>136</v>
      </c>
      <c r="D33" s="284" t="s">
        <v>215</v>
      </c>
      <c r="E33" s="198"/>
      <c r="F33" s="199"/>
      <c r="G33" s="200"/>
      <c r="H33" s="197"/>
      <c r="I33" s="197"/>
      <c r="J33" s="201"/>
      <c r="K33" s="236"/>
      <c r="L33" s="205"/>
      <c r="M33" s="206">
        <f t="shared" si="1"/>
        <v>999</v>
      </c>
      <c r="N33" s="205"/>
      <c r="O33" s="197"/>
      <c r="P33" s="259">
        <v>999</v>
      </c>
      <c r="Q33" s="207">
        <f t="shared" si="2"/>
        <v>999</v>
      </c>
      <c r="R33" s="200"/>
    </row>
    <row r="34" spans="1:18" s="35" customFormat="1" ht="18.75" customHeight="1">
      <c r="A34" s="45">
        <v>28</v>
      </c>
      <c r="B34" s="258" t="s">
        <v>155</v>
      </c>
      <c r="C34" s="258" t="s">
        <v>136</v>
      </c>
      <c r="D34" s="284" t="s">
        <v>215</v>
      </c>
      <c r="E34" s="198"/>
      <c r="F34" s="199"/>
      <c r="G34" s="200"/>
      <c r="H34" s="197"/>
      <c r="I34" s="197"/>
      <c r="J34" s="201"/>
      <c r="K34" s="236"/>
      <c r="L34" s="205"/>
      <c r="M34" s="206">
        <f t="shared" si="1"/>
        <v>999</v>
      </c>
      <c r="N34" s="205"/>
      <c r="O34" s="197"/>
      <c r="P34" s="259">
        <v>999</v>
      </c>
      <c r="Q34" s="207">
        <f t="shared" si="2"/>
        <v>999</v>
      </c>
      <c r="R34" s="200"/>
    </row>
    <row r="35" spans="1:18" s="35" customFormat="1" ht="18.75" customHeight="1">
      <c r="A35" s="45">
        <v>29</v>
      </c>
      <c r="B35" s="258" t="s">
        <v>156</v>
      </c>
      <c r="C35" s="258" t="s">
        <v>136</v>
      </c>
      <c r="D35" s="284" t="s">
        <v>215</v>
      </c>
      <c r="E35" s="198"/>
      <c r="F35" s="199"/>
      <c r="G35" s="200"/>
      <c r="H35" s="197"/>
      <c r="I35" s="197"/>
      <c r="J35" s="201"/>
      <c r="K35" s="236"/>
      <c r="L35" s="205"/>
      <c r="M35" s="206">
        <f t="shared" si="1"/>
        <v>999</v>
      </c>
      <c r="N35" s="205"/>
      <c r="O35" s="197"/>
      <c r="P35" s="259">
        <v>999</v>
      </c>
      <c r="Q35" s="207">
        <f t="shared" si="2"/>
        <v>999</v>
      </c>
      <c r="R35" s="200"/>
    </row>
    <row r="36" spans="1:18" s="35" customFormat="1" ht="18.75" customHeight="1">
      <c r="A36" s="45">
        <v>30</v>
      </c>
      <c r="B36" s="258" t="s">
        <v>157</v>
      </c>
      <c r="C36" s="258" t="s">
        <v>136</v>
      </c>
      <c r="D36" s="284" t="s">
        <v>215</v>
      </c>
      <c r="E36" s="198"/>
      <c r="F36" s="199"/>
      <c r="G36" s="200"/>
      <c r="H36" s="197"/>
      <c r="I36" s="197"/>
      <c r="J36" s="201"/>
      <c r="K36" s="236"/>
      <c r="L36" s="205"/>
      <c r="M36" s="206">
        <f t="shared" si="1"/>
        <v>999</v>
      </c>
      <c r="N36" s="205"/>
      <c r="O36" s="197"/>
      <c r="P36" s="259">
        <v>999</v>
      </c>
      <c r="Q36" s="207">
        <f t="shared" si="2"/>
        <v>999</v>
      </c>
      <c r="R36" s="200"/>
    </row>
    <row r="37" spans="1:18" s="35" customFormat="1" ht="18.75" customHeight="1">
      <c r="A37" s="45">
        <v>31</v>
      </c>
      <c r="B37" s="258" t="s">
        <v>158</v>
      </c>
      <c r="C37" s="258" t="s">
        <v>136</v>
      </c>
      <c r="D37" s="284" t="s">
        <v>215</v>
      </c>
      <c r="E37" s="198"/>
      <c r="F37" s="199"/>
      <c r="G37" s="200"/>
      <c r="H37" s="197"/>
      <c r="I37" s="197"/>
      <c r="J37" s="201"/>
      <c r="K37" s="236"/>
      <c r="L37" s="205"/>
      <c r="M37" s="206">
        <f t="shared" si="1"/>
        <v>999</v>
      </c>
      <c r="N37" s="205"/>
      <c r="O37" s="197"/>
      <c r="P37" s="259">
        <v>999</v>
      </c>
      <c r="Q37" s="207">
        <f t="shared" si="2"/>
        <v>999</v>
      </c>
      <c r="R37" s="200"/>
    </row>
    <row r="38" spans="1:18" s="35" customFormat="1" ht="18.75" customHeight="1">
      <c r="A38" s="45">
        <v>32</v>
      </c>
      <c r="B38" s="258" t="s">
        <v>159</v>
      </c>
      <c r="C38" s="258" t="s">
        <v>136</v>
      </c>
      <c r="D38" s="284" t="s">
        <v>215</v>
      </c>
      <c r="E38" s="198"/>
      <c r="F38" s="199"/>
      <c r="G38" s="200"/>
      <c r="H38" s="197"/>
      <c r="I38" s="197"/>
      <c r="J38" s="201"/>
      <c r="K38" s="236"/>
      <c r="L38" s="205"/>
      <c r="M38" s="206">
        <f t="shared" si="1"/>
        <v>999</v>
      </c>
      <c r="N38" s="205"/>
      <c r="O38" s="197"/>
      <c r="P38" s="259">
        <v>999</v>
      </c>
      <c r="Q38" s="207">
        <f t="shared" si="2"/>
        <v>999</v>
      </c>
      <c r="R38" s="200"/>
    </row>
    <row r="39" spans="1:18" s="35" customFormat="1" ht="18.75" customHeight="1">
      <c r="A39" s="45">
        <v>33</v>
      </c>
      <c r="B39" s="258" t="s">
        <v>160</v>
      </c>
      <c r="C39" s="258" t="s">
        <v>136</v>
      </c>
      <c r="D39" s="258" t="s">
        <v>177</v>
      </c>
      <c r="E39" s="198"/>
      <c r="F39" s="199"/>
      <c r="G39" s="200"/>
      <c r="H39" s="197"/>
      <c r="I39" s="197"/>
      <c r="J39" s="201"/>
      <c r="K39" s="236"/>
      <c r="L39" s="205"/>
      <c r="M39" s="206">
        <f t="shared" si="1"/>
        <v>999</v>
      </c>
      <c r="N39" s="205"/>
      <c r="O39" s="197"/>
      <c r="P39" s="259">
        <v>999</v>
      </c>
      <c r="Q39" s="207">
        <f t="shared" si="2"/>
        <v>999</v>
      </c>
      <c r="R39" s="200"/>
    </row>
    <row r="40" spans="1:18" s="35" customFormat="1" ht="18.75" customHeight="1">
      <c r="A40" s="45">
        <v>34</v>
      </c>
      <c r="B40" s="258" t="s">
        <v>161</v>
      </c>
      <c r="C40" s="258" t="s">
        <v>136</v>
      </c>
      <c r="D40" s="258" t="s">
        <v>177</v>
      </c>
      <c r="E40" s="198"/>
      <c r="F40" s="199"/>
      <c r="G40" s="200"/>
      <c r="H40" s="197"/>
      <c r="I40" s="197"/>
      <c r="J40" s="201"/>
      <c r="K40" s="236"/>
      <c r="L40" s="205"/>
      <c r="M40" s="206">
        <f t="shared" si="1"/>
        <v>999</v>
      </c>
      <c r="N40" s="205"/>
      <c r="O40" s="197"/>
      <c r="P40" s="259">
        <v>999</v>
      </c>
      <c r="Q40" s="207">
        <f t="shared" si="2"/>
        <v>999</v>
      </c>
      <c r="R40" s="200"/>
    </row>
    <row r="41" spans="1:18" s="35" customFormat="1" ht="18.75" customHeight="1">
      <c r="A41" s="45">
        <v>35</v>
      </c>
      <c r="B41" s="258" t="s">
        <v>162</v>
      </c>
      <c r="C41" s="258" t="s">
        <v>136</v>
      </c>
      <c r="D41" s="258" t="s">
        <v>177</v>
      </c>
      <c r="E41" s="198"/>
      <c r="F41" s="199"/>
      <c r="G41" s="200"/>
      <c r="H41" s="197"/>
      <c r="I41" s="197"/>
      <c r="J41" s="201"/>
      <c r="K41" s="236"/>
      <c r="L41" s="205"/>
      <c r="M41" s="206">
        <f t="shared" si="1"/>
        <v>999</v>
      </c>
      <c r="N41" s="205"/>
      <c r="O41" s="197"/>
      <c r="P41" s="259">
        <v>999</v>
      </c>
      <c r="Q41" s="207">
        <f t="shared" si="2"/>
        <v>999</v>
      </c>
      <c r="R41" s="200"/>
    </row>
    <row r="42" spans="1:18" s="35" customFormat="1" ht="18.75" customHeight="1">
      <c r="A42" s="45">
        <v>36</v>
      </c>
      <c r="B42" s="258" t="s">
        <v>163</v>
      </c>
      <c r="C42" s="258" t="s">
        <v>136</v>
      </c>
      <c r="D42" s="258" t="s">
        <v>177</v>
      </c>
      <c r="E42" s="198"/>
      <c r="F42" s="199"/>
      <c r="G42" s="200"/>
      <c r="H42" s="197"/>
      <c r="I42" s="197"/>
      <c r="J42" s="201"/>
      <c r="K42" s="236"/>
      <c r="L42" s="205"/>
      <c r="M42" s="206">
        <f t="shared" si="1"/>
        <v>999</v>
      </c>
      <c r="N42" s="205"/>
      <c r="O42" s="197"/>
      <c r="P42" s="259">
        <v>999</v>
      </c>
      <c r="Q42" s="207">
        <f t="shared" si="2"/>
        <v>999</v>
      </c>
      <c r="R42" s="200"/>
    </row>
    <row r="43" spans="1:18" s="35" customFormat="1" ht="18.75" customHeight="1">
      <c r="A43" s="45">
        <v>37</v>
      </c>
      <c r="B43" s="258" t="s">
        <v>164</v>
      </c>
      <c r="C43" s="258" t="s">
        <v>136</v>
      </c>
      <c r="D43" s="258" t="s">
        <v>177</v>
      </c>
      <c r="E43" s="198"/>
      <c r="F43" s="199"/>
      <c r="G43" s="200"/>
      <c r="H43" s="197"/>
      <c r="I43" s="197"/>
      <c r="J43" s="201"/>
      <c r="K43" s="236"/>
      <c r="L43" s="205"/>
      <c r="M43" s="206">
        <f aca="true" t="shared" si="3" ref="M43:M66">IF(R43="",999,R43)</f>
        <v>999</v>
      </c>
      <c r="N43" s="205"/>
      <c r="O43" s="197"/>
      <c r="P43" s="259">
        <v>999</v>
      </c>
      <c r="Q43" s="207">
        <f t="shared" si="2"/>
        <v>999</v>
      </c>
      <c r="R43" s="200"/>
    </row>
    <row r="44" spans="1:18" s="35" customFormat="1" ht="18.75" customHeight="1">
      <c r="A44" s="45">
        <v>38</v>
      </c>
      <c r="B44" s="258" t="s">
        <v>165</v>
      </c>
      <c r="C44" s="258" t="s">
        <v>136</v>
      </c>
      <c r="D44" s="258" t="s">
        <v>177</v>
      </c>
      <c r="E44" s="198"/>
      <c r="F44" s="199"/>
      <c r="G44" s="200"/>
      <c r="H44" s="197"/>
      <c r="I44" s="197"/>
      <c r="J44" s="201"/>
      <c r="K44" s="236"/>
      <c r="L44" s="205"/>
      <c r="M44" s="206">
        <f t="shared" si="3"/>
        <v>999</v>
      </c>
      <c r="N44" s="205"/>
      <c r="O44" s="197"/>
      <c r="P44" s="259">
        <v>999</v>
      </c>
      <c r="Q44" s="207">
        <f t="shared" si="2"/>
        <v>999</v>
      </c>
      <c r="R44" s="200"/>
    </row>
    <row r="45" spans="1:18" s="35" customFormat="1" ht="18.75" customHeight="1">
      <c r="A45" s="45">
        <v>39</v>
      </c>
      <c r="B45" s="258" t="s">
        <v>166</v>
      </c>
      <c r="C45" s="258" t="s">
        <v>136</v>
      </c>
      <c r="D45" s="258" t="s">
        <v>177</v>
      </c>
      <c r="E45" s="198"/>
      <c r="F45" s="199"/>
      <c r="G45" s="200"/>
      <c r="H45" s="197"/>
      <c r="I45" s="197"/>
      <c r="J45" s="201"/>
      <c r="K45" s="236"/>
      <c r="L45" s="205"/>
      <c r="M45" s="206">
        <f t="shared" si="3"/>
        <v>999</v>
      </c>
      <c r="N45" s="205"/>
      <c r="O45" s="197"/>
      <c r="P45" s="259">
        <v>999</v>
      </c>
      <c r="Q45" s="207">
        <f t="shared" si="2"/>
        <v>999</v>
      </c>
      <c r="R45" s="200"/>
    </row>
    <row r="46" spans="1:18" s="35" customFormat="1" ht="18.75" customHeight="1">
      <c r="A46" s="45">
        <v>40</v>
      </c>
      <c r="B46" s="269" t="s">
        <v>167</v>
      </c>
      <c r="C46" s="258" t="s">
        <v>136</v>
      </c>
      <c r="D46" s="258" t="s">
        <v>177</v>
      </c>
      <c r="E46" s="198"/>
      <c r="F46" s="199"/>
      <c r="G46" s="200"/>
      <c r="H46" s="197"/>
      <c r="I46" s="197"/>
      <c r="J46" s="201"/>
      <c r="K46" s="236"/>
      <c r="L46" s="205"/>
      <c r="M46" s="206">
        <f t="shared" si="3"/>
        <v>999</v>
      </c>
      <c r="N46" s="205"/>
      <c r="O46" s="197"/>
      <c r="P46" s="259">
        <v>999</v>
      </c>
      <c r="Q46" s="207">
        <f t="shared" si="2"/>
        <v>999</v>
      </c>
      <c r="R46" s="200"/>
    </row>
    <row r="47" spans="1:18" s="35" customFormat="1" ht="18.75" customHeight="1">
      <c r="A47" s="45">
        <v>41</v>
      </c>
      <c r="B47" s="269" t="s">
        <v>168</v>
      </c>
      <c r="C47" s="258" t="s">
        <v>136</v>
      </c>
      <c r="D47" s="258" t="s">
        <v>177</v>
      </c>
      <c r="E47" s="198"/>
      <c r="F47" s="199"/>
      <c r="G47" s="200"/>
      <c r="H47" s="197"/>
      <c r="I47" s="197"/>
      <c r="J47" s="201"/>
      <c r="K47" s="236"/>
      <c r="L47" s="205"/>
      <c r="M47" s="206">
        <f t="shared" si="3"/>
        <v>999</v>
      </c>
      <c r="N47" s="205"/>
      <c r="O47" s="197"/>
      <c r="P47" s="259">
        <v>999</v>
      </c>
      <c r="Q47" s="207">
        <f t="shared" si="2"/>
        <v>999</v>
      </c>
      <c r="R47" s="200"/>
    </row>
    <row r="48" spans="1:18" s="35" customFormat="1" ht="18.75" customHeight="1">
      <c r="A48" s="45">
        <v>42</v>
      </c>
      <c r="B48" s="269" t="s">
        <v>169</v>
      </c>
      <c r="C48" s="258" t="s">
        <v>136</v>
      </c>
      <c r="D48" s="258" t="s">
        <v>177</v>
      </c>
      <c r="E48" s="198"/>
      <c r="F48" s="199"/>
      <c r="G48" s="200"/>
      <c r="H48" s="197"/>
      <c r="I48" s="197"/>
      <c r="J48" s="201"/>
      <c r="K48" s="236"/>
      <c r="L48" s="205"/>
      <c r="M48" s="206">
        <f t="shared" si="3"/>
        <v>999</v>
      </c>
      <c r="N48" s="205"/>
      <c r="O48" s="197"/>
      <c r="P48" s="259">
        <v>999</v>
      </c>
      <c r="Q48" s="207">
        <f t="shared" si="2"/>
        <v>999</v>
      </c>
      <c r="R48" s="200"/>
    </row>
    <row r="49" spans="1:18" s="35" customFormat="1" ht="18.75" customHeight="1">
      <c r="A49" s="45">
        <v>43</v>
      </c>
      <c r="B49" s="269" t="s">
        <v>171</v>
      </c>
      <c r="C49" s="258" t="s">
        <v>136</v>
      </c>
      <c r="D49" s="258" t="s">
        <v>177</v>
      </c>
      <c r="E49" s="198"/>
      <c r="F49" s="199"/>
      <c r="G49" s="200"/>
      <c r="H49" s="197"/>
      <c r="I49" s="197"/>
      <c r="J49" s="201"/>
      <c r="K49" s="236"/>
      <c r="L49" s="205"/>
      <c r="M49" s="206">
        <f t="shared" si="3"/>
        <v>999</v>
      </c>
      <c r="N49" s="205"/>
      <c r="O49" s="197"/>
      <c r="P49" s="259">
        <v>999</v>
      </c>
      <c r="Q49" s="207">
        <f t="shared" si="2"/>
        <v>999</v>
      </c>
      <c r="R49" s="200"/>
    </row>
    <row r="50" spans="1:18" s="35" customFormat="1" ht="18.75" customHeight="1">
      <c r="A50" s="45">
        <v>44</v>
      </c>
      <c r="B50" s="266" t="s">
        <v>172</v>
      </c>
      <c r="C50" s="258" t="s">
        <v>136</v>
      </c>
      <c r="D50" s="258" t="s">
        <v>177</v>
      </c>
      <c r="E50" s="198"/>
      <c r="F50" s="199"/>
      <c r="G50" s="200"/>
      <c r="H50" s="197"/>
      <c r="I50" s="197"/>
      <c r="J50" s="201"/>
      <c r="K50" s="236"/>
      <c r="L50" s="205"/>
      <c r="M50" s="206">
        <f t="shared" si="3"/>
        <v>999</v>
      </c>
      <c r="N50" s="205"/>
      <c r="O50" s="197"/>
      <c r="P50" s="121">
        <v>999</v>
      </c>
      <c r="Q50" s="207">
        <f t="shared" si="2"/>
        <v>999</v>
      </c>
      <c r="R50" s="200"/>
    </row>
    <row r="51" spans="1:18" s="35" customFormat="1" ht="18.75" customHeight="1">
      <c r="A51" s="45">
        <v>45</v>
      </c>
      <c r="B51" s="266" t="s">
        <v>173</v>
      </c>
      <c r="C51" s="270" t="s">
        <v>136</v>
      </c>
      <c r="D51" s="270" t="s">
        <v>177</v>
      </c>
      <c r="E51" s="198"/>
      <c r="F51" s="199"/>
      <c r="G51" s="200"/>
      <c r="H51" s="197"/>
      <c r="I51" s="197"/>
      <c r="J51" s="201"/>
      <c r="K51" s="236"/>
      <c r="L51" s="205"/>
      <c r="M51" s="206">
        <f t="shared" si="3"/>
        <v>999</v>
      </c>
      <c r="N51" s="205"/>
      <c r="O51" s="197"/>
      <c r="P51" s="121">
        <v>999</v>
      </c>
      <c r="Q51" s="207">
        <f t="shared" si="2"/>
        <v>999</v>
      </c>
      <c r="R51" s="200"/>
    </row>
    <row r="52" spans="1:18" s="35" customFormat="1" ht="18.75" customHeight="1">
      <c r="A52" s="45">
        <v>46</v>
      </c>
      <c r="B52" s="266" t="s">
        <v>174</v>
      </c>
      <c r="C52" s="258" t="s">
        <v>136</v>
      </c>
      <c r="D52" s="270" t="s">
        <v>177</v>
      </c>
      <c r="E52" s="198"/>
      <c r="F52" s="199"/>
      <c r="G52" s="200"/>
      <c r="H52" s="197"/>
      <c r="I52" s="197"/>
      <c r="J52" s="201"/>
      <c r="K52" s="236"/>
      <c r="L52" s="205"/>
      <c r="M52" s="206">
        <f t="shared" si="3"/>
        <v>999</v>
      </c>
      <c r="N52" s="205"/>
      <c r="O52" s="197"/>
      <c r="P52" s="121">
        <v>999</v>
      </c>
      <c r="Q52" s="207">
        <f t="shared" si="2"/>
        <v>999</v>
      </c>
      <c r="R52" s="200"/>
    </row>
    <row r="53" spans="1:18" s="35" customFormat="1" ht="18.75" customHeight="1">
      <c r="A53" s="45">
        <v>47</v>
      </c>
      <c r="B53" s="266" t="s">
        <v>176</v>
      </c>
      <c r="C53" s="258" t="s">
        <v>136</v>
      </c>
      <c r="D53" s="258" t="s">
        <v>177</v>
      </c>
      <c r="E53" s="198"/>
      <c r="F53" s="199"/>
      <c r="G53" s="200"/>
      <c r="H53" s="197"/>
      <c r="I53" s="197"/>
      <c r="J53" s="201"/>
      <c r="K53" s="236"/>
      <c r="L53" s="205"/>
      <c r="M53" s="206">
        <f t="shared" si="3"/>
        <v>999</v>
      </c>
      <c r="N53" s="205"/>
      <c r="O53" s="197"/>
      <c r="P53" s="121">
        <v>999</v>
      </c>
      <c r="Q53" s="207">
        <f t="shared" si="2"/>
        <v>999</v>
      </c>
      <c r="R53" s="200"/>
    </row>
    <row r="54" spans="1:18" s="35" customFormat="1" ht="18.75" customHeight="1">
      <c r="A54" s="45">
        <v>48</v>
      </c>
      <c r="B54" s="266" t="s">
        <v>178</v>
      </c>
      <c r="C54" s="257" t="s">
        <v>179</v>
      </c>
      <c r="D54" s="271" t="s">
        <v>180</v>
      </c>
      <c r="E54" s="198"/>
      <c r="F54" s="199"/>
      <c r="G54" s="200"/>
      <c r="H54" s="197"/>
      <c r="I54" s="197"/>
      <c r="J54" s="201"/>
      <c r="K54" s="236"/>
      <c r="L54" s="205"/>
      <c r="M54" s="206">
        <f t="shared" si="3"/>
        <v>999</v>
      </c>
      <c r="N54" s="205"/>
      <c r="O54" s="197"/>
      <c r="P54" s="121">
        <v>999</v>
      </c>
      <c r="Q54" s="207">
        <f t="shared" si="2"/>
        <v>999</v>
      </c>
      <c r="R54" s="200"/>
    </row>
    <row r="55" spans="1:18" s="35" customFormat="1" ht="18.75" customHeight="1">
      <c r="A55" s="45">
        <v>49</v>
      </c>
      <c r="B55" s="266" t="s">
        <v>183</v>
      </c>
      <c r="C55" s="258" t="s">
        <v>136</v>
      </c>
      <c r="D55" s="258" t="s">
        <v>137</v>
      </c>
      <c r="E55" s="198"/>
      <c r="F55" s="199"/>
      <c r="G55" s="200"/>
      <c r="H55" s="197"/>
      <c r="I55" s="197"/>
      <c r="J55" s="201"/>
      <c r="K55" s="236"/>
      <c r="L55" s="205"/>
      <c r="M55" s="206">
        <f t="shared" si="3"/>
        <v>999</v>
      </c>
      <c r="N55" s="205"/>
      <c r="O55" s="197"/>
      <c r="P55" s="121">
        <v>999</v>
      </c>
      <c r="Q55" s="207">
        <f t="shared" si="2"/>
        <v>999</v>
      </c>
      <c r="R55" s="200"/>
    </row>
    <row r="56" spans="1:18" s="35" customFormat="1" ht="18.75" customHeight="1">
      <c r="A56" s="45">
        <v>50</v>
      </c>
      <c r="B56" s="266" t="s">
        <v>184</v>
      </c>
      <c r="C56" s="258" t="s">
        <v>136</v>
      </c>
      <c r="D56" s="258" t="s">
        <v>137</v>
      </c>
      <c r="E56" s="198"/>
      <c r="F56" s="199"/>
      <c r="G56" s="200"/>
      <c r="H56" s="197"/>
      <c r="I56" s="197"/>
      <c r="J56" s="201"/>
      <c r="K56" s="236"/>
      <c r="L56" s="205"/>
      <c r="M56" s="206">
        <f t="shared" si="3"/>
        <v>999</v>
      </c>
      <c r="N56" s="205"/>
      <c r="O56" s="197"/>
      <c r="P56" s="121">
        <v>999</v>
      </c>
      <c r="Q56" s="207">
        <f t="shared" si="2"/>
        <v>999</v>
      </c>
      <c r="R56" s="200"/>
    </row>
    <row r="57" spans="1:18" s="35" customFormat="1" ht="18.75" customHeight="1">
      <c r="A57" s="45">
        <v>51</v>
      </c>
      <c r="B57" s="266" t="s">
        <v>185</v>
      </c>
      <c r="C57" s="258" t="s">
        <v>136</v>
      </c>
      <c r="D57" s="270" t="s">
        <v>137</v>
      </c>
      <c r="E57" s="198"/>
      <c r="F57" s="199"/>
      <c r="G57" s="200"/>
      <c r="H57" s="197"/>
      <c r="I57" s="197"/>
      <c r="J57" s="201"/>
      <c r="K57" s="236"/>
      <c r="L57" s="205"/>
      <c r="M57" s="206">
        <f t="shared" si="3"/>
        <v>999</v>
      </c>
      <c r="N57" s="205"/>
      <c r="O57" s="197"/>
      <c r="P57" s="121">
        <v>999</v>
      </c>
      <c r="Q57" s="207">
        <f t="shared" si="2"/>
        <v>999</v>
      </c>
      <c r="R57" s="200"/>
    </row>
    <row r="58" spans="1:18" s="35" customFormat="1" ht="18.75" customHeight="1">
      <c r="A58" s="45">
        <v>52</v>
      </c>
      <c r="B58" s="266" t="s">
        <v>186</v>
      </c>
      <c r="C58" s="258" t="s">
        <v>136</v>
      </c>
      <c r="D58" s="270" t="s">
        <v>137</v>
      </c>
      <c r="E58" s="198"/>
      <c r="F58" s="199"/>
      <c r="G58" s="200"/>
      <c r="H58" s="197"/>
      <c r="I58" s="197"/>
      <c r="J58" s="201"/>
      <c r="K58" s="236"/>
      <c r="L58" s="205"/>
      <c r="M58" s="206">
        <f t="shared" si="3"/>
        <v>999</v>
      </c>
      <c r="N58" s="205"/>
      <c r="O58" s="197"/>
      <c r="P58" s="121">
        <v>999</v>
      </c>
      <c r="Q58" s="207">
        <f t="shared" si="2"/>
        <v>999</v>
      </c>
      <c r="R58" s="200"/>
    </row>
    <row r="59" spans="1:18" s="35" customFormat="1" ht="18.75" customHeight="1">
      <c r="A59" s="45">
        <v>53</v>
      </c>
      <c r="B59" s="266" t="s">
        <v>187</v>
      </c>
      <c r="C59" s="258" t="s">
        <v>136</v>
      </c>
      <c r="D59" s="267" t="s">
        <v>190</v>
      </c>
      <c r="E59" s="198"/>
      <c r="F59" s="199"/>
      <c r="G59" s="200"/>
      <c r="H59" s="197"/>
      <c r="I59" s="197"/>
      <c r="J59" s="201"/>
      <c r="K59" s="236"/>
      <c r="L59" s="205"/>
      <c r="M59" s="206">
        <f t="shared" si="3"/>
        <v>999</v>
      </c>
      <c r="N59" s="205"/>
      <c r="O59" s="197"/>
      <c r="P59" s="121">
        <v>999</v>
      </c>
      <c r="Q59" s="207">
        <f t="shared" si="2"/>
        <v>999</v>
      </c>
      <c r="R59" s="200"/>
    </row>
    <row r="60" spans="1:18" s="35" customFormat="1" ht="18.75" customHeight="1">
      <c r="A60" s="45">
        <v>54</v>
      </c>
      <c r="B60" s="266" t="s">
        <v>188</v>
      </c>
      <c r="C60" s="258" t="s">
        <v>136</v>
      </c>
      <c r="D60" s="267" t="s">
        <v>191</v>
      </c>
      <c r="E60" s="198"/>
      <c r="F60" s="199"/>
      <c r="G60" s="200"/>
      <c r="H60" s="197"/>
      <c r="I60" s="197"/>
      <c r="J60" s="201"/>
      <c r="K60" s="236"/>
      <c r="L60" s="205"/>
      <c r="M60" s="206">
        <f t="shared" si="3"/>
        <v>999</v>
      </c>
      <c r="N60" s="205"/>
      <c r="O60" s="197"/>
      <c r="P60" s="121">
        <v>999</v>
      </c>
      <c r="Q60" s="207">
        <f t="shared" si="2"/>
        <v>999</v>
      </c>
      <c r="R60" s="200"/>
    </row>
    <row r="61" spans="1:18" s="35" customFormat="1" ht="18.75" customHeight="1">
      <c r="A61" s="45">
        <v>55</v>
      </c>
      <c r="B61" s="266" t="s">
        <v>189</v>
      </c>
      <c r="C61" s="258" t="s">
        <v>136</v>
      </c>
      <c r="D61" s="267" t="s">
        <v>192</v>
      </c>
      <c r="E61" s="198"/>
      <c r="F61" s="199"/>
      <c r="G61" s="200"/>
      <c r="H61" s="197"/>
      <c r="I61" s="197"/>
      <c r="J61" s="201"/>
      <c r="K61" s="236"/>
      <c r="L61" s="205"/>
      <c r="M61" s="206">
        <f t="shared" si="3"/>
        <v>999</v>
      </c>
      <c r="N61" s="205"/>
      <c r="O61" s="197"/>
      <c r="P61" s="121">
        <v>999</v>
      </c>
      <c r="Q61" s="207">
        <f t="shared" si="2"/>
        <v>999</v>
      </c>
      <c r="R61" s="200"/>
    </row>
    <row r="62" spans="1:18" s="35" customFormat="1" ht="18.75" customHeight="1">
      <c r="A62" s="45">
        <v>56</v>
      </c>
      <c r="B62" s="266" t="s">
        <v>226</v>
      </c>
      <c r="C62" s="279" t="s">
        <v>231</v>
      </c>
      <c r="D62" s="267" t="s">
        <v>232</v>
      </c>
      <c r="E62" s="198"/>
      <c r="F62" s="199"/>
      <c r="G62" s="200"/>
      <c r="H62" s="197"/>
      <c r="I62" s="197"/>
      <c r="J62" s="201"/>
      <c r="K62" s="236"/>
      <c r="L62" s="205"/>
      <c r="M62" s="206">
        <f t="shared" si="3"/>
        <v>999</v>
      </c>
      <c r="N62" s="205"/>
      <c r="O62" s="197"/>
      <c r="P62" s="121">
        <v>999</v>
      </c>
      <c r="Q62" s="207">
        <f t="shared" si="2"/>
        <v>999</v>
      </c>
      <c r="R62" s="200"/>
    </row>
    <row r="63" spans="1:18" s="35" customFormat="1" ht="18.75" customHeight="1">
      <c r="A63" s="45">
        <v>57</v>
      </c>
      <c r="B63" s="266" t="s">
        <v>227</v>
      </c>
      <c r="C63" s="279" t="s">
        <v>231</v>
      </c>
      <c r="D63" s="267" t="s">
        <v>232</v>
      </c>
      <c r="E63" s="198"/>
      <c r="F63" s="199"/>
      <c r="G63" s="200"/>
      <c r="H63" s="197"/>
      <c r="I63" s="197"/>
      <c r="J63" s="201"/>
      <c r="K63" s="236"/>
      <c r="L63" s="205"/>
      <c r="M63" s="206">
        <f t="shared" si="3"/>
        <v>999</v>
      </c>
      <c r="N63" s="205"/>
      <c r="O63" s="197"/>
      <c r="P63" s="121">
        <v>999</v>
      </c>
      <c r="Q63" s="207">
        <f t="shared" si="2"/>
        <v>999</v>
      </c>
      <c r="R63" s="200"/>
    </row>
    <row r="64" spans="1:18" s="35" customFormat="1" ht="18.75" customHeight="1">
      <c r="A64" s="45">
        <v>58</v>
      </c>
      <c r="B64" s="266" t="s">
        <v>228</v>
      </c>
      <c r="C64" s="279" t="s">
        <v>231</v>
      </c>
      <c r="D64" s="267" t="s">
        <v>232</v>
      </c>
      <c r="E64" s="198"/>
      <c r="F64" s="199"/>
      <c r="G64" s="200"/>
      <c r="H64" s="197"/>
      <c r="I64" s="197"/>
      <c r="J64" s="201"/>
      <c r="K64" s="236"/>
      <c r="L64" s="205"/>
      <c r="M64" s="206">
        <f t="shared" si="3"/>
        <v>999</v>
      </c>
      <c r="N64" s="205"/>
      <c r="O64" s="197"/>
      <c r="P64" s="121">
        <v>999</v>
      </c>
      <c r="Q64" s="207">
        <f t="shared" si="2"/>
        <v>999</v>
      </c>
      <c r="R64" s="200"/>
    </row>
    <row r="65" spans="1:18" s="35" customFormat="1" ht="18.75" customHeight="1">
      <c r="A65" s="45">
        <v>59</v>
      </c>
      <c r="B65" s="266" t="s">
        <v>229</v>
      </c>
      <c r="C65" s="279" t="s">
        <v>231</v>
      </c>
      <c r="D65" s="267" t="s">
        <v>232</v>
      </c>
      <c r="E65" s="198"/>
      <c r="F65" s="199"/>
      <c r="G65" s="200"/>
      <c r="H65" s="197"/>
      <c r="I65" s="197"/>
      <c r="J65" s="201"/>
      <c r="K65" s="236"/>
      <c r="L65" s="205"/>
      <c r="M65" s="206">
        <f t="shared" si="3"/>
        <v>999</v>
      </c>
      <c r="N65" s="205"/>
      <c r="O65" s="197"/>
      <c r="P65" s="121">
        <v>999</v>
      </c>
      <c r="Q65" s="207">
        <f t="shared" si="2"/>
        <v>999</v>
      </c>
      <c r="R65" s="200"/>
    </row>
    <row r="66" spans="1:18" s="35" customFormat="1" ht="18.75" customHeight="1">
      <c r="A66" s="45">
        <v>60</v>
      </c>
      <c r="B66" s="266" t="s">
        <v>230</v>
      </c>
      <c r="C66" s="258" t="s">
        <v>136</v>
      </c>
      <c r="D66" s="267" t="s">
        <v>233</v>
      </c>
      <c r="E66" s="198"/>
      <c r="F66" s="199"/>
      <c r="G66" s="200"/>
      <c r="H66" s="197"/>
      <c r="I66" s="197"/>
      <c r="J66" s="201"/>
      <c r="K66" s="236"/>
      <c r="L66" s="205"/>
      <c r="M66" s="206">
        <f t="shared" si="3"/>
        <v>999</v>
      </c>
      <c r="N66" s="205"/>
      <c r="O66" s="197"/>
      <c r="P66" s="121">
        <v>999</v>
      </c>
      <c r="Q66" s="207">
        <f t="shared" si="2"/>
        <v>999</v>
      </c>
      <c r="R66" s="200"/>
    </row>
    <row r="67" s="35" customFormat="1" ht="18.75" customHeight="1">
      <c r="A67" s="45">
        <v>61</v>
      </c>
    </row>
    <row r="68" s="35" customFormat="1" ht="18.75" customHeight="1">
      <c r="A68" s="45">
        <v>62</v>
      </c>
    </row>
    <row r="69" s="35" customFormat="1" ht="18.75" customHeight="1">
      <c r="A69" s="45">
        <v>63</v>
      </c>
    </row>
    <row r="70" s="35" customFormat="1" ht="18.75" customHeight="1">
      <c r="A70" s="45">
        <v>64</v>
      </c>
    </row>
    <row r="71" s="35" customFormat="1" ht="18.75" customHeight="1">
      <c r="A71" s="45">
        <v>65</v>
      </c>
    </row>
    <row r="72" s="35" customFormat="1" ht="18.75" customHeight="1">
      <c r="A72" s="45">
        <v>66</v>
      </c>
    </row>
    <row r="73" s="35" customFormat="1" ht="18.75" customHeight="1">
      <c r="A73" s="45">
        <v>67</v>
      </c>
    </row>
    <row r="74" s="35" customFormat="1" ht="18.75" customHeight="1">
      <c r="A74" s="45">
        <v>68</v>
      </c>
    </row>
    <row r="75" s="35" customFormat="1" ht="18.75" customHeight="1">
      <c r="A75" s="45">
        <v>69</v>
      </c>
    </row>
    <row r="76" s="35" customFormat="1" ht="18.75" customHeight="1">
      <c r="A76" s="45">
        <v>70</v>
      </c>
    </row>
    <row r="77" s="35" customFormat="1" ht="18.75" customHeight="1">
      <c r="A77" s="45">
        <v>71</v>
      </c>
    </row>
    <row r="78" s="35" customFormat="1" ht="18.75" customHeight="1">
      <c r="A78" s="45">
        <v>72</v>
      </c>
    </row>
    <row r="79" s="35" customFormat="1" ht="18.75" customHeight="1">
      <c r="A79" s="45">
        <v>73</v>
      </c>
    </row>
    <row r="80" s="35" customFormat="1" ht="18.75" customHeight="1">
      <c r="A80" s="45">
        <v>74</v>
      </c>
    </row>
    <row r="81" s="35" customFormat="1" ht="18.75" customHeight="1">
      <c r="A81" s="45">
        <v>75</v>
      </c>
    </row>
    <row r="82" s="35" customFormat="1" ht="18.75" customHeight="1">
      <c r="A82" s="45">
        <v>76</v>
      </c>
    </row>
    <row r="83" s="35" customFormat="1" ht="18.75" customHeight="1">
      <c r="A83" s="45">
        <v>77</v>
      </c>
    </row>
    <row r="84" s="35" customFormat="1" ht="18.75" customHeight="1">
      <c r="A84" s="45">
        <v>78</v>
      </c>
    </row>
    <row r="85" s="35" customFormat="1" ht="18.75" customHeight="1">
      <c r="A85" s="45">
        <v>79</v>
      </c>
    </row>
    <row r="86" s="35" customFormat="1" ht="18.75" customHeight="1">
      <c r="A86" s="45">
        <v>80</v>
      </c>
    </row>
    <row r="87" s="35" customFormat="1" ht="18.75" customHeight="1">
      <c r="A87" s="45">
        <v>81</v>
      </c>
    </row>
    <row r="88" s="35" customFormat="1" ht="18.75" customHeight="1">
      <c r="A88" s="45">
        <v>82</v>
      </c>
    </row>
    <row r="89" s="35" customFormat="1" ht="18.75" customHeight="1">
      <c r="A89" s="45">
        <v>83</v>
      </c>
    </row>
    <row r="90" s="35" customFormat="1" ht="18.75" customHeight="1">
      <c r="A90" s="45">
        <v>84</v>
      </c>
    </row>
    <row r="91" s="35" customFormat="1" ht="18.75" customHeight="1">
      <c r="A91" s="45">
        <v>85</v>
      </c>
    </row>
    <row r="92" s="35" customFormat="1" ht="18.75" customHeight="1">
      <c r="A92" s="45">
        <v>86</v>
      </c>
    </row>
    <row r="93" s="35" customFormat="1" ht="18.75" customHeight="1">
      <c r="A93" s="45">
        <v>87</v>
      </c>
    </row>
    <row r="94" s="35" customFormat="1" ht="18.75" customHeight="1">
      <c r="A94" s="45">
        <v>88</v>
      </c>
    </row>
    <row r="95" s="35" customFormat="1" ht="18.75" customHeight="1">
      <c r="A95" s="45">
        <v>89</v>
      </c>
    </row>
    <row r="96" s="35" customFormat="1" ht="18.75" customHeight="1">
      <c r="A96" s="45">
        <v>90</v>
      </c>
    </row>
    <row r="97" s="35" customFormat="1" ht="18.75" customHeight="1">
      <c r="A97" s="45">
        <v>91</v>
      </c>
    </row>
    <row r="98" s="35" customFormat="1" ht="18.75" customHeight="1">
      <c r="A98" s="45">
        <v>92</v>
      </c>
    </row>
    <row r="99" s="35" customFormat="1" ht="18.75" customHeight="1">
      <c r="A99" s="45">
        <v>93</v>
      </c>
    </row>
    <row r="100" s="35" customFormat="1" ht="18.75" customHeight="1">
      <c r="A100" s="45">
        <v>94</v>
      </c>
    </row>
    <row r="101" s="35" customFormat="1" ht="18.75" customHeight="1">
      <c r="A101" s="45">
        <v>95</v>
      </c>
    </row>
    <row r="102" s="35" customFormat="1" ht="18.75" customHeight="1">
      <c r="A102" s="45">
        <v>96</v>
      </c>
    </row>
    <row r="103" s="35" customFormat="1" ht="18.75" customHeight="1">
      <c r="A103" s="45">
        <v>97</v>
      </c>
    </row>
    <row r="104" s="35" customFormat="1" ht="18.75" customHeight="1">
      <c r="A104" s="45">
        <v>98</v>
      </c>
    </row>
    <row r="105" s="35" customFormat="1" ht="18.75" customHeight="1">
      <c r="A105" s="45">
        <v>99</v>
      </c>
    </row>
    <row r="106" s="35" customFormat="1" ht="18.75" customHeight="1">
      <c r="A106" s="45">
        <v>100</v>
      </c>
    </row>
    <row r="107" s="35" customFormat="1" ht="18.75" customHeight="1">
      <c r="A107" s="45">
        <v>101</v>
      </c>
    </row>
    <row r="108" s="35" customFormat="1" ht="18.75" customHeight="1">
      <c r="A108" s="45">
        <v>102</v>
      </c>
    </row>
    <row r="109" s="35" customFormat="1" ht="18.75" customHeight="1">
      <c r="A109" s="45">
        <v>103</v>
      </c>
    </row>
    <row r="110" s="35" customFormat="1" ht="18.75" customHeight="1">
      <c r="A110" s="45">
        <v>104</v>
      </c>
    </row>
    <row r="111" s="35" customFormat="1" ht="18.75" customHeight="1">
      <c r="A111" s="45">
        <v>105</v>
      </c>
    </row>
    <row r="112" s="35" customFormat="1" ht="18.75" customHeight="1">
      <c r="A112" s="45">
        <v>106</v>
      </c>
    </row>
    <row r="113" s="35" customFormat="1" ht="18.75" customHeight="1">
      <c r="A113" s="45">
        <v>107</v>
      </c>
    </row>
    <row r="114" s="35" customFormat="1" ht="18.75" customHeight="1">
      <c r="A114" s="45">
        <v>108</v>
      </c>
    </row>
    <row r="115" s="35" customFormat="1" ht="18.75" customHeight="1">
      <c r="A115" s="45">
        <v>109</v>
      </c>
    </row>
    <row r="116" s="35" customFormat="1" ht="18.75" customHeight="1">
      <c r="A116" s="45">
        <v>110</v>
      </c>
    </row>
    <row r="117" s="35" customFormat="1" ht="18.75" customHeight="1">
      <c r="A117" s="45">
        <v>111</v>
      </c>
    </row>
    <row r="118" s="35" customFormat="1" ht="18.75" customHeight="1">
      <c r="A118" s="45">
        <v>112</v>
      </c>
    </row>
    <row r="119" s="35" customFormat="1" ht="18.75" customHeight="1">
      <c r="A119" s="45">
        <v>113</v>
      </c>
    </row>
    <row r="120" s="35" customFormat="1" ht="18.75" customHeight="1">
      <c r="A120" s="45">
        <v>114</v>
      </c>
    </row>
    <row r="121" s="35" customFormat="1" ht="18.75" customHeight="1">
      <c r="A121" s="45">
        <v>115</v>
      </c>
    </row>
    <row r="122" s="35" customFormat="1" ht="18.75" customHeight="1">
      <c r="A122" s="45">
        <v>116</v>
      </c>
    </row>
    <row r="123" s="35" customFormat="1" ht="18.75" customHeight="1">
      <c r="A123" s="45">
        <v>117</v>
      </c>
    </row>
    <row r="124" s="35" customFormat="1" ht="18.75" customHeight="1">
      <c r="A124" s="45">
        <v>118</v>
      </c>
    </row>
    <row r="125" s="35" customFormat="1" ht="18.75" customHeight="1">
      <c r="A125" s="45">
        <v>119</v>
      </c>
    </row>
    <row r="126" spans="1:18" s="35" customFormat="1" ht="18.75" customHeight="1">
      <c r="A126" s="45">
        <v>120</v>
      </c>
      <c r="B126" s="195"/>
      <c r="C126" s="196"/>
      <c r="D126" s="197"/>
      <c r="E126" s="198"/>
      <c r="F126" s="199"/>
      <c r="G126" s="200"/>
      <c r="H126" s="197"/>
      <c r="I126" s="197"/>
      <c r="J126" s="201"/>
      <c r="K126" s="236"/>
      <c r="L126" s="205"/>
      <c r="M126" s="206">
        <f aca="true" t="shared" si="4" ref="M126:M134">IF(R126="",999,R126)</f>
        <v>999</v>
      </c>
      <c r="N126" s="205"/>
      <c r="O126" s="197"/>
      <c r="P126" s="121">
        <f aca="true" t="shared" si="5" ref="P126:P134">IF(AND(H126&gt;0,OR(O126="DA",O126="WC",O126="Q",O126="LL",O126="SE")),H126,)</f>
        <v>0</v>
      </c>
      <c r="Q126" s="207">
        <f aca="true" t="shared" si="6" ref="Q126:Q134">IF(O126="DA",1,IF(O126="WC",2,IF(O126="SE",3,IF(O126="Q",4,IF(O126="LL",5,999)))))</f>
        <v>999</v>
      </c>
      <c r="R126" s="200"/>
    </row>
    <row r="127" spans="1:18" s="35" customFormat="1" ht="18.75" customHeight="1">
      <c r="A127" s="45">
        <v>121</v>
      </c>
      <c r="B127" s="195"/>
      <c r="C127" s="196"/>
      <c r="D127" s="197"/>
      <c r="E127" s="198"/>
      <c r="F127" s="199"/>
      <c r="G127" s="200"/>
      <c r="H127" s="197"/>
      <c r="I127" s="197"/>
      <c r="J127" s="201"/>
      <c r="K127" s="236"/>
      <c r="L127" s="205"/>
      <c r="M127" s="206">
        <f t="shared" si="4"/>
        <v>999</v>
      </c>
      <c r="N127" s="205"/>
      <c r="O127" s="197"/>
      <c r="P127" s="121">
        <f t="shared" si="5"/>
        <v>0</v>
      </c>
      <c r="Q127" s="207">
        <f t="shared" si="6"/>
        <v>999</v>
      </c>
      <c r="R127" s="200"/>
    </row>
    <row r="128" spans="1:18" s="35" customFormat="1" ht="18.75" customHeight="1">
      <c r="A128" s="45">
        <v>122</v>
      </c>
      <c r="B128" s="195"/>
      <c r="C128" s="196"/>
      <c r="D128" s="197"/>
      <c r="E128" s="198"/>
      <c r="F128" s="199"/>
      <c r="G128" s="200"/>
      <c r="H128" s="197"/>
      <c r="I128" s="197"/>
      <c r="J128" s="201"/>
      <c r="K128" s="236"/>
      <c r="L128" s="205"/>
      <c r="M128" s="206">
        <f t="shared" si="4"/>
        <v>999</v>
      </c>
      <c r="N128" s="205"/>
      <c r="O128" s="197"/>
      <c r="P128" s="121">
        <f t="shared" si="5"/>
        <v>0</v>
      </c>
      <c r="Q128" s="207">
        <f t="shared" si="6"/>
        <v>999</v>
      </c>
      <c r="R128" s="200"/>
    </row>
    <row r="129" spans="1:18" s="35" customFormat="1" ht="18.75" customHeight="1">
      <c r="A129" s="45">
        <v>123</v>
      </c>
      <c r="B129" s="195"/>
      <c r="C129" s="196"/>
      <c r="D129" s="197"/>
      <c r="E129" s="198"/>
      <c r="F129" s="199"/>
      <c r="G129" s="200"/>
      <c r="H129" s="197"/>
      <c r="I129" s="197"/>
      <c r="J129" s="201"/>
      <c r="K129" s="236"/>
      <c r="L129" s="205"/>
      <c r="M129" s="206">
        <f t="shared" si="4"/>
        <v>999</v>
      </c>
      <c r="N129" s="205"/>
      <c r="O129" s="197"/>
      <c r="P129" s="121">
        <f t="shared" si="5"/>
        <v>0</v>
      </c>
      <c r="Q129" s="207">
        <f t="shared" si="6"/>
        <v>999</v>
      </c>
      <c r="R129" s="200"/>
    </row>
    <row r="130" spans="1:18" s="35" customFormat="1" ht="18.75" customHeight="1">
      <c r="A130" s="45">
        <v>124</v>
      </c>
      <c r="B130" s="195"/>
      <c r="C130" s="196"/>
      <c r="D130" s="197"/>
      <c r="E130" s="198"/>
      <c r="F130" s="199"/>
      <c r="G130" s="200"/>
      <c r="H130" s="197"/>
      <c r="I130" s="197"/>
      <c r="J130" s="201"/>
      <c r="K130" s="236"/>
      <c r="L130" s="205"/>
      <c r="M130" s="206">
        <f t="shared" si="4"/>
        <v>999</v>
      </c>
      <c r="N130" s="205"/>
      <c r="O130" s="197"/>
      <c r="P130" s="121">
        <f t="shared" si="5"/>
        <v>0</v>
      </c>
      <c r="Q130" s="207">
        <f t="shared" si="6"/>
        <v>999</v>
      </c>
      <c r="R130" s="200"/>
    </row>
    <row r="131" spans="1:18" s="35" customFormat="1" ht="18.75" customHeight="1">
      <c r="A131" s="45">
        <v>125</v>
      </c>
      <c r="B131" s="195"/>
      <c r="C131" s="196"/>
      <c r="D131" s="197"/>
      <c r="E131" s="198"/>
      <c r="F131" s="199"/>
      <c r="G131" s="200"/>
      <c r="H131" s="197"/>
      <c r="I131" s="197"/>
      <c r="J131" s="201"/>
      <c r="K131" s="236"/>
      <c r="L131" s="205"/>
      <c r="M131" s="206">
        <f t="shared" si="4"/>
        <v>999</v>
      </c>
      <c r="N131" s="205"/>
      <c r="O131" s="197"/>
      <c r="P131" s="121">
        <f t="shared" si="5"/>
        <v>0</v>
      </c>
      <c r="Q131" s="207">
        <f t="shared" si="6"/>
        <v>999</v>
      </c>
      <c r="R131" s="200"/>
    </row>
    <row r="132" spans="1:18" s="35" customFormat="1" ht="18.75" customHeight="1">
      <c r="A132" s="45">
        <v>126</v>
      </c>
      <c r="B132" s="195"/>
      <c r="C132" s="196"/>
      <c r="D132" s="197"/>
      <c r="E132" s="198"/>
      <c r="F132" s="199"/>
      <c r="G132" s="200"/>
      <c r="H132" s="197"/>
      <c r="I132" s="197"/>
      <c r="J132" s="201"/>
      <c r="K132" s="236"/>
      <c r="L132" s="205"/>
      <c r="M132" s="206">
        <f t="shared" si="4"/>
        <v>999</v>
      </c>
      <c r="N132" s="205"/>
      <c r="O132" s="197"/>
      <c r="P132" s="121">
        <f t="shared" si="5"/>
        <v>0</v>
      </c>
      <c r="Q132" s="207">
        <f t="shared" si="6"/>
        <v>999</v>
      </c>
      <c r="R132" s="200"/>
    </row>
    <row r="133" spans="1:18" s="35" customFormat="1" ht="18.75" customHeight="1">
      <c r="A133" s="45">
        <v>127</v>
      </c>
      <c r="B133" s="195"/>
      <c r="C133" s="196"/>
      <c r="D133" s="197"/>
      <c r="E133" s="198"/>
      <c r="F133" s="199"/>
      <c r="G133" s="200"/>
      <c r="H133" s="197"/>
      <c r="I133" s="197"/>
      <c r="J133" s="201"/>
      <c r="K133" s="236"/>
      <c r="L133" s="205"/>
      <c r="M133" s="206">
        <f t="shared" si="4"/>
        <v>999</v>
      </c>
      <c r="N133" s="205"/>
      <c r="O133" s="197"/>
      <c r="P133" s="121">
        <f t="shared" si="5"/>
        <v>0</v>
      </c>
      <c r="Q133" s="207">
        <f t="shared" si="6"/>
        <v>999</v>
      </c>
      <c r="R133" s="200"/>
    </row>
    <row r="134" spans="1:18" s="35" customFormat="1" ht="18.75" customHeight="1">
      <c r="A134" s="45">
        <v>128</v>
      </c>
      <c r="B134" s="195"/>
      <c r="C134" s="196"/>
      <c r="D134" s="197"/>
      <c r="E134" s="198"/>
      <c r="F134" s="199"/>
      <c r="G134" s="200"/>
      <c r="H134" s="197"/>
      <c r="I134" s="197"/>
      <c r="J134" s="201"/>
      <c r="K134" s="236"/>
      <c r="L134" s="205"/>
      <c r="M134" s="206">
        <f t="shared" si="4"/>
        <v>999</v>
      </c>
      <c r="N134" s="205"/>
      <c r="O134" s="197"/>
      <c r="P134" s="121">
        <f t="shared" si="5"/>
        <v>0</v>
      </c>
      <c r="Q134" s="207">
        <f t="shared" si="6"/>
        <v>999</v>
      </c>
      <c r="R134" s="200"/>
    </row>
  </sheetData>
  <sheetProtection/>
  <mergeCells count="1">
    <mergeCell ref="A5:B5"/>
  </mergeCells>
  <conditionalFormatting sqref="E126:E134 E7:E66">
    <cfRule type="expression" priority="1" dxfId="16" stopIfTrue="1">
      <formula>AND(ROUNDDOWN(($A$4-E7)/365.25,0)&lt;=13,G7&lt;&gt;"OK")</formula>
    </cfRule>
    <cfRule type="expression" priority="2" dxfId="15" stopIfTrue="1">
      <formula>AND(ROUNDDOWN(($A$4-E7)/365.25,0)&lt;=14,G7&lt;&gt;"OK")</formula>
    </cfRule>
    <cfRule type="expression" priority="3" dxfId="14" stopIfTrue="1">
      <formula>AND(ROUNDDOWN(($A$4-E7)/365.25,0)&lt;=17,G7&lt;&gt;"OK")</formula>
    </cfRule>
  </conditionalFormatting>
  <conditionalFormatting sqref="K126:K134 K7:K66">
    <cfRule type="cellIs" priority="4" dxfId="13"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showGridLines="0" showZeros="0" tabSelected="1" zoomScalePageLayoutView="0" workbookViewId="0" topLeftCell="A1">
      <selection activeCell="G50" sqref="G5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4.42187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28125" style="0" customWidth="1"/>
    <col min="19" max="19" width="11.421875" style="0" hidden="1" customWidth="1"/>
  </cols>
  <sheetData>
    <row r="1" spans="1:16" s="4" customFormat="1" ht="21.75" customHeight="1">
      <c r="A1" s="241" t="str">
        <f>'Week SetUp'!$A$6</f>
        <v>第十屆福興盃</v>
      </c>
      <c r="B1" s="5"/>
      <c r="C1" s="6"/>
      <c r="D1" s="6"/>
      <c r="E1" s="6"/>
      <c r="F1" s="6"/>
      <c r="G1" s="6"/>
      <c r="H1" s="7"/>
      <c r="I1" s="242" t="s">
        <v>115</v>
      </c>
      <c r="J1" s="7"/>
      <c r="K1" s="9"/>
      <c r="L1" s="7"/>
      <c r="M1" s="7" t="s">
        <v>107</v>
      </c>
      <c r="N1" s="7"/>
      <c r="O1" s="8"/>
      <c r="P1" s="10"/>
    </row>
    <row r="2" spans="1:16" s="3" customFormat="1" ht="12.75">
      <c r="A2" s="11" t="str">
        <f>'Week SetUp'!$A$8</f>
        <v>中、南區大專暨全國青少年網球錦標賽</v>
      </c>
      <c r="B2" s="12"/>
      <c r="C2" s="13"/>
      <c r="D2" s="13"/>
      <c r="E2" s="13"/>
      <c r="F2" s="13"/>
      <c r="G2" s="13"/>
      <c r="H2" s="14"/>
      <c r="I2" s="187"/>
      <c r="J2" s="14"/>
      <c r="K2" s="9"/>
      <c r="L2" s="14"/>
      <c r="M2" s="13"/>
      <c r="N2" s="14"/>
      <c r="O2" s="13"/>
      <c r="P2" s="14"/>
    </row>
    <row r="3" spans="1:16" s="49" customFormat="1" ht="9">
      <c r="A3" s="243" t="s">
        <v>97</v>
      </c>
      <c r="B3" s="149"/>
      <c r="C3" s="149"/>
      <c r="D3" s="149"/>
      <c r="E3" s="154"/>
      <c r="F3" s="243" t="s">
        <v>111</v>
      </c>
      <c r="G3" s="149"/>
      <c r="H3" s="155"/>
      <c r="I3" s="243" t="s">
        <v>98</v>
      </c>
      <c r="J3" s="156"/>
      <c r="K3" s="153"/>
      <c r="L3" s="156"/>
      <c r="M3" s="149"/>
      <c r="N3" s="155"/>
      <c r="O3" s="154"/>
      <c r="P3" s="244" t="s">
        <v>99</v>
      </c>
    </row>
    <row r="4" spans="1:16" s="32" customFormat="1" ht="11.25" customHeight="1" thickBot="1">
      <c r="A4" s="285" t="str">
        <f>'Week SetUp'!$A$10</f>
        <v>101年2月1日~5日</v>
      </c>
      <c r="B4" s="285"/>
      <c r="C4" s="285"/>
      <c r="D4" s="29"/>
      <c r="E4" s="29"/>
      <c r="F4" s="29" t="str">
        <f>'Week SetUp'!$C$10</f>
        <v>高雄中山網球場</v>
      </c>
      <c r="G4" s="29"/>
      <c r="H4" s="33"/>
      <c r="I4" s="30" t="str">
        <f>'Week SetUp'!$D$10</f>
        <v>國小組四年級</v>
      </c>
      <c r="J4" s="33"/>
      <c r="K4" s="37">
        <f>'Week SetUp'!$A$12</f>
        <v>0</v>
      </c>
      <c r="L4" s="33"/>
      <c r="M4" s="29"/>
      <c r="N4" s="33"/>
      <c r="O4" s="29"/>
      <c r="P4" s="25" t="str">
        <f>'Week SetUp'!$E$10</f>
        <v>李朝裕</v>
      </c>
    </row>
    <row r="5" spans="1:16" s="34" customFormat="1" ht="9.75">
      <c r="A5" s="145"/>
      <c r="B5" s="146" t="s">
        <v>9</v>
      </c>
      <c r="C5" s="245" t="s">
        <v>100</v>
      </c>
      <c r="D5" s="245" t="s">
        <v>101</v>
      </c>
      <c r="E5" s="246" t="s">
        <v>102</v>
      </c>
      <c r="F5" s="143"/>
      <c r="G5" s="246" t="s">
        <v>103</v>
      </c>
      <c r="H5" s="147"/>
      <c r="I5" s="245" t="s">
        <v>104</v>
      </c>
      <c r="J5" s="147"/>
      <c r="K5" s="245" t="s">
        <v>105</v>
      </c>
      <c r="L5" s="147"/>
      <c r="M5" s="245" t="s">
        <v>106</v>
      </c>
      <c r="N5" s="147"/>
      <c r="O5" s="245" t="s">
        <v>108</v>
      </c>
      <c r="P5" s="144"/>
    </row>
    <row r="6" spans="1:16" s="34" customFormat="1" ht="3.75" customHeight="1" thickBot="1">
      <c r="A6" s="110"/>
      <c r="B6" s="135"/>
      <c r="C6" s="140"/>
      <c r="D6" s="135"/>
      <c r="E6" s="136"/>
      <c r="F6" s="137"/>
      <c r="G6" s="136"/>
      <c r="H6" s="138"/>
      <c r="I6" s="135"/>
      <c r="J6" s="138"/>
      <c r="K6" s="135"/>
      <c r="L6" s="138"/>
      <c r="M6" s="135"/>
      <c r="N6" s="138"/>
      <c r="O6" s="135"/>
      <c r="P6" s="139"/>
    </row>
    <row r="7" spans="1:19" s="44" customFormat="1" ht="15" customHeight="1">
      <c r="A7" s="111" t="s">
        <v>10</v>
      </c>
      <c r="B7" s="57" t="str">
        <f>IF($D7="","",VLOOKUP($D7,'男單準備名單'!$A$7:$P$70,15))</f>
        <v>S1</v>
      </c>
      <c r="C7" s="57">
        <f>IF($D7="","",VLOOKUP($D7,'男單準備名單'!$A$7:$P$70,16))</f>
        <v>10</v>
      </c>
      <c r="D7" s="56">
        <v>1</v>
      </c>
      <c r="E7" s="208" t="str">
        <f>UPPER(IF($D7="","",VLOOKUP($D7,'男單準備名單'!$A$7:$P$70,2)))</f>
        <v>林翰智</v>
      </c>
      <c r="F7" s="208"/>
      <c r="G7" s="208" t="str">
        <f>IF($D7="","",VLOOKUP($D7,'男單準備名單'!$A$7:$P$70,4))</f>
        <v>港坪國小</v>
      </c>
      <c r="H7" s="68"/>
      <c r="I7" s="85">
        <f>UPPER(IF(OR(H8="a",H8="as"),E7,IF(OR(H8="b",H8="bs"),E8,)))</f>
      </c>
      <c r="J7" s="69"/>
      <c r="K7" s="70"/>
      <c r="L7" s="70"/>
      <c r="M7" s="70"/>
      <c r="N7" s="70"/>
      <c r="O7" s="70"/>
      <c r="P7" s="70"/>
      <c r="Q7" s="71"/>
      <c r="S7" s="161" t="e">
        <f>#REF!</f>
        <v>#REF!</v>
      </c>
    </row>
    <row r="8" spans="1:19" s="44" customFormat="1" ht="15" customHeight="1">
      <c r="A8" s="112" t="s">
        <v>11</v>
      </c>
      <c r="B8" s="57">
        <f>IF($D8="","",VLOOKUP($D8,'男單準備名單'!$A$7:$P$70,15))</f>
      </c>
      <c r="C8" s="57">
        <f>IF($D8="","",VLOOKUP($D8,'男單準備名單'!$A$7:$P$70,16))</f>
      </c>
      <c r="D8" s="56"/>
      <c r="E8" s="50" t="s">
        <v>251</v>
      </c>
      <c r="F8" s="50"/>
      <c r="G8" s="50">
        <f>IF($D8="","",VLOOKUP($D8,'男單準備名單'!$A$7:$P$70,4))</f>
      </c>
      <c r="H8" s="181"/>
      <c r="I8" s="164"/>
      <c r="J8" s="179"/>
      <c r="K8" s="85">
        <f>UPPER(IF(OR(J8="a",J8="as"),I7,IF(OR(J8="b",J8="bs"),I9,)))</f>
      </c>
      <c r="L8" s="69"/>
      <c r="M8" s="70"/>
      <c r="N8" s="70"/>
      <c r="O8" s="70"/>
      <c r="P8" s="70"/>
      <c r="Q8" s="71"/>
      <c r="S8" s="162" t="e">
        <f>#REF!</f>
        <v>#REF!</v>
      </c>
    </row>
    <row r="9" spans="1:19" s="44" customFormat="1" ht="15" customHeight="1">
      <c r="A9" s="113" t="s">
        <v>12</v>
      </c>
      <c r="B9" s="57">
        <f>IF($D9="","",VLOOKUP($D9,'男單準備名單'!$A$7:$P$70,15))</f>
        <v>0</v>
      </c>
      <c r="C9" s="57">
        <f>IF($D9="","",VLOOKUP($D9,'男單準備名單'!$A$7:$P$70,16))</f>
        <v>999</v>
      </c>
      <c r="D9" s="56">
        <v>34</v>
      </c>
      <c r="E9" s="50" t="str">
        <f>UPPER(IF($D9="","",VLOOKUP($D9,'男單準備名單'!$A$7:$P$70,2)))</f>
        <v>林於勳</v>
      </c>
      <c r="F9" s="50"/>
      <c r="G9" s="50" t="str">
        <f>IF($D9="","",VLOOKUP($D9,'男單準備名單'!$A$7:$P$70,4))</f>
        <v>民族國小</v>
      </c>
      <c r="H9" s="68"/>
      <c r="I9" s="85">
        <f>UPPER(IF(OR(H10="a",H10="as"),E9,IF(OR(H10="b",H10="bs"),E10,)))</f>
      </c>
      <c r="J9" s="73"/>
      <c r="K9" s="164"/>
      <c r="L9" s="74"/>
      <c r="M9" s="70"/>
      <c r="N9" s="70"/>
      <c r="O9" s="70"/>
      <c r="P9" s="70"/>
      <c r="Q9" s="71"/>
      <c r="S9" s="162" t="e">
        <f>#REF!</f>
        <v>#REF!</v>
      </c>
    </row>
    <row r="10" spans="1:19" s="44" customFormat="1" ht="15" customHeight="1">
      <c r="A10" s="113" t="s">
        <v>13</v>
      </c>
      <c r="B10" s="57">
        <f>IF($D10="","",VLOOKUP($D10,'男單準備名單'!$A$7:$P$70,15))</f>
        <v>0</v>
      </c>
      <c r="C10" s="57">
        <f>IF($D10="","",VLOOKUP($D10,'男單準備名單'!$A$7:$P$70,16))</f>
        <v>999</v>
      </c>
      <c r="D10" s="56">
        <v>53</v>
      </c>
      <c r="E10" s="50" t="str">
        <f>UPPER(IF($D10="","",VLOOKUP($D10,'男單準備名單'!$A$7:$P$70,2)))</f>
        <v>吳沁叡</v>
      </c>
      <c r="F10" s="50"/>
      <c r="G10" s="50" t="str">
        <f>IF($D10="","",VLOOKUP($D10,'男單準備名單'!$A$7:$P$70,4))</f>
        <v>信義國小</v>
      </c>
      <c r="H10" s="181"/>
      <c r="I10" s="164"/>
      <c r="J10" s="72"/>
      <c r="K10" s="160" t="s">
        <v>74</v>
      </c>
      <c r="L10" s="180"/>
      <c r="M10" s="85">
        <f>UPPER(IF(OR(L10="a",L10="as"),K8,IF(OR(L10="b",L10="bs"),K12,)))</f>
      </c>
      <c r="N10" s="69"/>
      <c r="O10" s="70"/>
      <c r="P10" s="70"/>
      <c r="Q10" s="71"/>
      <c r="S10" s="162" t="e">
        <f>#REF!</f>
        <v>#REF!</v>
      </c>
    </row>
    <row r="11" spans="1:19" s="44" customFormat="1" ht="15" customHeight="1">
      <c r="A11" s="113" t="s">
        <v>14</v>
      </c>
      <c r="B11" s="57">
        <f>IF($D11="","",VLOOKUP($D11,'男單準備名單'!$A$7:$P$70,15))</f>
        <v>0</v>
      </c>
      <c r="C11" s="57">
        <f>IF($D11="","",VLOOKUP($D11,'男單準備名單'!$A$7:$P$70,16))</f>
        <v>999</v>
      </c>
      <c r="D11" s="56">
        <v>33</v>
      </c>
      <c r="E11" s="50" t="str">
        <f>UPPER(IF($D11="","",VLOOKUP($D11,'男單準備名單'!$A$7:$P$70,2)))</f>
        <v>蔡勝祥</v>
      </c>
      <c r="F11" s="50"/>
      <c r="G11" s="50" t="str">
        <f>IF($D11="","",VLOOKUP($D11,'男單準備名單'!$A$7:$P$70,4))</f>
        <v>民族國小</v>
      </c>
      <c r="H11" s="68"/>
      <c r="I11" s="85">
        <f>UPPER(IF(OR(H12="a",H12="as"),E11,IF(OR(H12="b",H12="bs"),E12,)))</f>
      </c>
      <c r="J11" s="69"/>
      <c r="K11" s="75"/>
      <c r="L11" s="76"/>
      <c r="M11" s="164"/>
      <c r="N11" s="158"/>
      <c r="O11" s="70"/>
      <c r="P11" s="70"/>
      <c r="Q11" s="71"/>
      <c r="S11" s="162" t="e">
        <f>#REF!</f>
        <v>#REF!</v>
      </c>
    </row>
    <row r="12" spans="1:19" s="44" customFormat="1" ht="15" customHeight="1">
      <c r="A12" s="113" t="s">
        <v>15</v>
      </c>
      <c r="B12" s="57">
        <f>IF($D12="","",VLOOKUP($D12,'男單準備名單'!$A$7:$P$70,15))</f>
        <v>0</v>
      </c>
      <c r="C12" s="57">
        <f>IF($D12="","",VLOOKUP($D12,'男單準備名單'!$A$7:$P$70,16))</f>
        <v>999</v>
      </c>
      <c r="D12" s="56">
        <v>27</v>
      </c>
      <c r="E12" s="50" t="str">
        <f>UPPER(IF($D12="","",VLOOKUP($D12,'男單準備名單'!$A$7:$P$70,2)))</f>
        <v>隋昀廷</v>
      </c>
      <c r="F12" s="50"/>
      <c r="G12" s="50" t="str">
        <f>IF($D12="","",VLOOKUP($D12,'男單準備名單'!$A$7:$P$70,4))</f>
        <v>民族國小</v>
      </c>
      <c r="H12" s="181"/>
      <c r="I12" s="164"/>
      <c r="J12" s="179"/>
      <c r="K12" s="85">
        <f>UPPER(IF(OR(J12="a",J12="as"),I11,IF(OR(J12="b",J12="bs"),I13,)))</f>
      </c>
      <c r="L12" s="77"/>
      <c r="M12" s="70"/>
      <c r="N12" s="74"/>
      <c r="O12" s="70"/>
      <c r="P12" s="70"/>
      <c r="Q12" s="71"/>
      <c r="S12" s="162" t="e">
        <f>#REF!</f>
        <v>#REF!</v>
      </c>
    </row>
    <row r="13" spans="1:19" s="44" customFormat="1" ht="15" customHeight="1">
      <c r="A13" s="112" t="s">
        <v>16</v>
      </c>
      <c r="B13" s="57">
        <f>IF($D13="","",VLOOKUP($D13,'男單準備名單'!$A$7:$P$70,15))</f>
        <v>0</v>
      </c>
      <c r="C13" s="57">
        <f>IF($D13="","",VLOOKUP($D13,'男單準備名單'!$A$7:$P$70,16))</f>
        <v>999</v>
      </c>
      <c r="D13" s="56">
        <v>41</v>
      </c>
      <c r="E13" s="50" t="str">
        <f>UPPER(IF($D13="","",VLOOKUP($D13,'男單準備名單'!$A$7:$P$70,2)))</f>
        <v>李明威</v>
      </c>
      <c r="F13" s="50"/>
      <c r="G13" s="50" t="str">
        <f>IF($D13="","",VLOOKUP($D13,'男單準備名單'!$A$7:$P$70,4))</f>
        <v>民族國小</v>
      </c>
      <c r="H13" s="68"/>
      <c r="I13" s="85">
        <f>UPPER(IF(OR(H14="a",H14="as"),E13,IF(OR(H14="b",H14="bs"),E14,)))</f>
      </c>
      <c r="J13" s="78"/>
      <c r="K13" s="164"/>
      <c r="L13" s="72"/>
      <c r="M13" s="70"/>
      <c r="N13" s="74"/>
      <c r="O13" s="70"/>
      <c r="P13" s="70"/>
      <c r="Q13" s="71"/>
      <c r="S13" s="162" t="e">
        <f>#REF!</f>
        <v>#REF!</v>
      </c>
    </row>
    <row r="14" spans="1:19" s="44" customFormat="1" ht="15" customHeight="1">
      <c r="A14" s="114" t="s">
        <v>17</v>
      </c>
      <c r="B14" s="57" t="str">
        <f>IF($D14="","",VLOOKUP($D14,'男單準備名單'!$A$7:$P$70,15))</f>
        <v>S15</v>
      </c>
      <c r="C14" s="57">
        <f>IF($D14="","",VLOOKUP($D14,'男單準備名單'!$A$7:$P$70,16))</f>
        <v>76</v>
      </c>
      <c r="D14" s="56">
        <v>15</v>
      </c>
      <c r="E14" s="208" t="str">
        <f>UPPER(IF($D14="","",VLOOKUP($D14,'男單準備名單'!$A$7:$P$70,2)))</f>
        <v>黃榆翔</v>
      </c>
      <c r="F14" s="208"/>
      <c r="G14" s="208" t="str">
        <f>IF($D14="","",VLOOKUP($D14,'男單準備名單'!$A$7:$P$70,4))</f>
        <v>民族國小</v>
      </c>
      <c r="H14" s="181"/>
      <c r="I14" s="164"/>
      <c r="J14" s="70"/>
      <c r="K14" s="72"/>
      <c r="L14" s="79"/>
      <c r="M14" s="160" t="s">
        <v>74</v>
      </c>
      <c r="N14" s="180"/>
      <c r="O14" s="85">
        <f>UPPER(IF(OR(N14="a",N14="as"),M10,IF(OR(N14="b",N14="bs"),M18,)))</f>
      </c>
      <c r="P14" s="69"/>
      <c r="Q14" s="71"/>
      <c r="S14" s="162" t="e">
        <f>#REF!</f>
        <v>#REF!</v>
      </c>
    </row>
    <row r="15" spans="1:19" s="44" customFormat="1" ht="15" customHeight="1">
      <c r="A15" s="111" t="s">
        <v>50</v>
      </c>
      <c r="B15" s="57" t="str">
        <f>IF($D15="","",VLOOKUP($D15,'男單準備名單'!$A$7:$P$70,15))</f>
        <v>S12</v>
      </c>
      <c r="C15" s="57">
        <f>IF($D15="","",VLOOKUP($D15,'男單準備名單'!$A$7:$P$70,16))</f>
        <v>54</v>
      </c>
      <c r="D15" s="56">
        <v>12</v>
      </c>
      <c r="E15" s="208" t="str">
        <f>UPPER(IF($D15="","",VLOOKUP($D15,'男單準備名單'!$A$7:$P$70,2)))</f>
        <v>張銘宸</v>
      </c>
      <c r="F15" s="208"/>
      <c r="G15" s="208" t="str">
        <f>IF($D15="","",VLOOKUP($D15,'男單準備名單'!$A$7:$P$70,4))</f>
        <v>民族國小</v>
      </c>
      <c r="H15" s="68"/>
      <c r="I15" s="85">
        <f>UPPER(IF(OR(H16="a",H16="as"),E15,IF(OR(H16="b",H16="bs"),E16,)))</f>
      </c>
      <c r="J15" s="69"/>
      <c r="K15" s="70"/>
      <c r="L15" s="70"/>
      <c r="M15" s="70"/>
      <c r="N15" s="74"/>
      <c r="O15" s="164"/>
      <c r="P15" s="158"/>
      <c r="Q15" s="71"/>
      <c r="S15" s="162" t="e">
        <f>#REF!</f>
        <v>#REF!</v>
      </c>
    </row>
    <row r="16" spans="1:19" s="44" customFormat="1" ht="15" customHeight="1" thickBot="1">
      <c r="A16" s="112" t="s">
        <v>51</v>
      </c>
      <c r="B16" s="57">
        <f>IF($D16="","",VLOOKUP($D16,'男單準備名單'!$A$7:$P$70,15))</f>
        <v>0</v>
      </c>
      <c r="C16" s="57">
        <f>IF($D16="","",VLOOKUP($D16,'男單準備名單'!$A$7:$P$70,16))</f>
        <v>999</v>
      </c>
      <c r="D16" s="56">
        <v>47</v>
      </c>
      <c r="E16" s="50" t="str">
        <f>UPPER(IF($D16="","",VLOOKUP($D16,'男單準備名單'!$A$7:$P$70,2)))</f>
        <v>郭秉諺</v>
      </c>
      <c r="F16" s="50"/>
      <c r="G16" s="50" t="str">
        <f>IF($D16="","",VLOOKUP($D16,'男單準備名單'!$A$7:$P$70,4))</f>
        <v>民族國小</v>
      </c>
      <c r="H16" s="181"/>
      <c r="I16" s="164"/>
      <c r="J16" s="179"/>
      <c r="K16" s="85">
        <f>UPPER(IF(OR(J16="a",J16="as"),I15,IF(OR(J16="b",J16="bs"),I17,)))</f>
      </c>
      <c r="L16" s="69"/>
      <c r="M16" s="70"/>
      <c r="N16" s="74"/>
      <c r="O16" s="70"/>
      <c r="P16" s="74"/>
      <c r="Q16" s="71"/>
      <c r="S16" s="163" t="e">
        <f>#REF!</f>
        <v>#REF!</v>
      </c>
    </row>
    <row r="17" spans="1:17" s="44" customFormat="1" ht="15" customHeight="1">
      <c r="A17" s="113" t="s">
        <v>52</v>
      </c>
      <c r="B17" s="57">
        <f>IF($D17="","",VLOOKUP($D17,'男單準備名單'!$A$7:$P$70,15))</f>
        <v>0</v>
      </c>
      <c r="C17" s="57">
        <f>IF($D17="","",VLOOKUP($D17,'男單準備名單'!$A$7:$P$70,16))</f>
        <v>999</v>
      </c>
      <c r="D17" s="56">
        <v>43</v>
      </c>
      <c r="E17" s="50" t="str">
        <f>UPPER(IF($D17="","",VLOOKUP($D17,'男單準備名單'!$A$7:$P$70,2)))</f>
        <v>郭又維</v>
      </c>
      <c r="F17" s="50"/>
      <c r="G17" s="50" t="str">
        <f>IF($D17="","",VLOOKUP($D17,'男單準備名單'!$A$7:$P$70,4))</f>
        <v>民族國小</v>
      </c>
      <c r="H17" s="68"/>
      <c r="I17" s="85">
        <f>UPPER(IF(OR(H18="a",H18="as"),E17,IF(OR(H18="b",H18="bs"),E18,)))</f>
      </c>
      <c r="J17" s="73"/>
      <c r="K17" s="164"/>
      <c r="L17" s="74"/>
      <c r="M17" s="70"/>
      <c r="N17" s="74"/>
      <c r="O17" s="70"/>
      <c r="P17" s="74"/>
      <c r="Q17" s="71"/>
    </row>
    <row r="18" spans="1:17" s="44" customFormat="1" ht="15" customHeight="1">
      <c r="A18" s="113" t="s">
        <v>53</v>
      </c>
      <c r="B18" s="57">
        <f>IF($D18="","",VLOOKUP($D18,'男單準備名單'!$A$7:$P$70,15))</f>
        <v>0</v>
      </c>
      <c r="C18" s="57">
        <f>IF($D18="","",VLOOKUP($D18,'男單準備名單'!$A$7:$P$70,16))</f>
        <v>999</v>
      </c>
      <c r="D18" s="56">
        <v>18</v>
      </c>
      <c r="E18" s="50" t="str">
        <f>UPPER(IF($D18="","",VLOOKUP($D18,'男單準備名單'!$A$7:$P$70,2)))</f>
        <v>李奇</v>
      </c>
      <c r="F18" s="50"/>
      <c r="G18" s="50" t="str">
        <f>IF($D18="","",VLOOKUP($D18,'男單準備名單'!$A$7:$P$70,4))</f>
        <v>陽明國小</v>
      </c>
      <c r="H18" s="181"/>
      <c r="I18" s="164"/>
      <c r="J18" s="72"/>
      <c r="K18" s="160" t="s">
        <v>74</v>
      </c>
      <c r="L18" s="180"/>
      <c r="M18" s="85">
        <f>UPPER(IF(OR(L18="a",L18="as"),K16,IF(OR(L18="b",L18="bs"),K20,)))</f>
      </c>
      <c r="N18" s="78"/>
      <c r="O18" s="70"/>
      <c r="P18" s="74"/>
      <c r="Q18" s="71"/>
    </row>
    <row r="19" spans="1:17" s="44" customFormat="1" ht="15" customHeight="1">
      <c r="A19" s="113" t="s">
        <v>54</v>
      </c>
      <c r="B19" s="57">
        <f>IF($D19="","",VLOOKUP($D19,'男單準備名單'!$A$7:$P$70,15))</f>
        <v>0</v>
      </c>
      <c r="C19" s="57">
        <f>IF($D19="","",VLOOKUP($D19,'男單準備名單'!$A$7:$P$70,16))</f>
        <v>999</v>
      </c>
      <c r="D19" s="56">
        <v>54</v>
      </c>
      <c r="E19" s="50" t="str">
        <f>UPPER(IF($D19="","",VLOOKUP($D19,'男單準備名單'!$A$7:$P$70,2)))</f>
        <v>吳東柜</v>
      </c>
      <c r="F19" s="50"/>
      <c r="G19" s="50" t="str">
        <f>IF($D19="","",VLOOKUP($D19,'男單準備名單'!$A$7:$P$70,4))</f>
        <v>瑞祥國小</v>
      </c>
      <c r="H19" s="68"/>
      <c r="I19" s="85">
        <f>UPPER(IF(OR(H20="a",H20="as"),E19,IF(OR(H20="b",H20="bs"),E20,)))</f>
      </c>
      <c r="J19" s="69"/>
      <c r="K19" s="75"/>
      <c r="L19" s="76"/>
      <c r="M19" s="164"/>
      <c r="N19" s="70"/>
      <c r="O19" s="70"/>
      <c r="P19" s="74"/>
      <c r="Q19" s="71"/>
    </row>
    <row r="20" spans="1:17" s="44" customFormat="1" ht="15" customHeight="1">
      <c r="A20" s="113" t="s">
        <v>55</v>
      </c>
      <c r="B20" s="57">
        <f>IF($D20="","",VLOOKUP($D20,'男單準備名單'!$A$7:$P$70,15))</f>
        <v>0</v>
      </c>
      <c r="C20" s="57">
        <f>IF($D20="","",VLOOKUP($D20,'男單準備名單'!$A$7:$P$70,16))</f>
        <v>999</v>
      </c>
      <c r="D20" s="56">
        <v>30</v>
      </c>
      <c r="E20" s="50" t="str">
        <f>UPPER(IF($D20="","",VLOOKUP($D20,'男單準備名單'!$A$7:$P$70,2)))</f>
        <v>陳炯崴</v>
      </c>
      <c r="F20" s="50"/>
      <c r="G20" s="50" t="str">
        <f>IF($D20="","",VLOOKUP($D20,'男單準備名單'!$A$7:$P$70,4))</f>
        <v>民族國小</v>
      </c>
      <c r="H20" s="181"/>
      <c r="I20" s="164"/>
      <c r="J20" s="179"/>
      <c r="K20" s="85">
        <f>UPPER(IF(OR(J20="a",J20="as"),I19,IF(OR(J20="b",J20="bs"),I21,)))</f>
      </c>
      <c r="L20" s="77"/>
      <c r="M20" s="70"/>
      <c r="N20" s="70"/>
      <c r="O20" s="70"/>
      <c r="P20" s="74"/>
      <c r="Q20" s="71"/>
    </row>
    <row r="21" spans="1:17" s="44" customFormat="1" ht="15" customHeight="1">
      <c r="A21" s="112" t="s">
        <v>56</v>
      </c>
      <c r="B21" s="57">
        <f>IF($D21="","",VLOOKUP($D21,'男單準備名單'!$A$7:$P$70,15))</f>
        <v>0</v>
      </c>
      <c r="C21" s="57">
        <f>IF($D21="","",VLOOKUP($D21,'男單準備名單'!$A$7:$P$70,16))</f>
        <v>999</v>
      </c>
      <c r="D21" s="56">
        <v>19</v>
      </c>
      <c r="E21" s="282" t="s">
        <v>138</v>
      </c>
      <c r="F21" s="50"/>
      <c r="G21" s="50" t="str">
        <f>IF($D21="","",VLOOKUP($D21,'男單準備名單'!$A$7:$P$70,4))</f>
        <v>潮昇國小</v>
      </c>
      <c r="H21" s="68"/>
      <c r="I21" s="85">
        <f>UPPER(IF(OR(H22="a",H22="as"),E21,IF(OR(H22="b",H22="bs"),E22,)))</f>
      </c>
      <c r="J21" s="78"/>
      <c r="K21" s="164"/>
      <c r="L21" s="72"/>
      <c r="M21" s="70"/>
      <c r="N21" s="70"/>
      <c r="O21" s="70"/>
      <c r="P21" s="74"/>
      <c r="Q21" s="71"/>
    </row>
    <row r="22" spans="1:17" s="44" customFormat="1" ht="15" customHeight="1">
      <c r="A22" s="114" t="s">
        <v>57</v>
      </c>
      <c r="B22" s="57" t="str">
        <f>IF($D22="","",VLOOKUP($D22,'男單準備名單'!$A$7:$P$70,15))</f>
        <v>S6</v>
      </c>
      <c r="C22" s="57">
        <f>IF($D22="","",VLOOKUP($D22,'男單準備名單'!$A$7:$P$70,16))</f>
        <v>33</v>
      </c>
      <c r="D22" s="56">
        <v>6</v>
      </c>
      <c r="E22" s="208" t="str">
        <f>UPPER(IF($D22="","",VLOOKUP($D22,'男單準備名單'!$A$7:$P$70,2)))</f>
        <v>邱祐辰</v>
      </c>
      <c r="F22" s="208"/>
      <c r="G22" s="208" t="str">
        <f>IF($D22="","",VLOOKUP($D22,'男單準備名單'!$A$7:$P$70,4))</f>
        <v>陽明國小</v>
      </c>
      <c r="H22" s="181"/>
      <c r="I22" s="164"/>
      <c r="J22" s="70"/>
      <c r="K22" s="72"/>
      <c r="L22" s="79"/>
      <c r="M22" s="229" t="s">
        <v>92</v>
      </c>
      <c r="N22" s="219"/>
      <c r="O22" s="85">
        <f>UPPER(IF(OR(N23="a",N23="as"),O8,IF(OR(N23="b",N23="bs"),O30,)))</f>
      </c>
      <c r="P22" s="220"/>
      <c r="Q22" s="71"/>
    </row>
    <row r="23" spans="1:17" s="44" customFormat="1" ht="15" customHeight="1">
      <c r="A23" s="111" t="s">
        <v>58</v>
      </c>
      <c r="B23" s="57" t="str">
        <f>IF($D23="","",VLOOKUP($D23,'男單準備名單'!$A$7:$P$70,15))</f>
        <v>S3</v>
      </c>
      <c r="C23" s="57">
        <f>IF($D23="","",VLOOKUP($D23,'男單準備名單'!$A$7:$P$70,16))</f>
        <v>22</v>
      </c>
      <c r="D23" s="56">
        <v>3</v>
      </c>
      <c r="E23" s="208" t="str">
        <f>UPPER(IF($D23="","",VLOOKUP($D23,'男單準備名單'!$A$7:$P$70,2)))</f>
        <v>吳泓儒</v>
      </c>
      <c r="F23" s="208"/>
      <c r="G23" s="208" t="str">
        <f>IF($D23="","",VLOOKUP($D23,'男單準備名單'!$A$7:$P$70,4))</f>
        <v>陽明國小</v>
      </c>
      <c r="H23" s="68"/>
      <c r="I23" s="85">
        <f>UPPER(IF(OR(H24="a",H24="as"),E23,IF(OR(H24="b",H24="bs"),E24,)))</f>
      </c>
      <c r="J23" s="69"/>
      <c r="K23" s="70"/>
      <c r="L23" s="70"/>
      <c r="M23" s="160" t="s">
        <v>74</v>
      </c>
      <c r="N23" s="221"/>
      <c r="O23" s="80"/>
      <c r="P23" s="215"/>
      <c r="Q23" s="71"/>
    </row>
    <row r="24" spans="1:17" s="44" customFormat="1" ht="15" customHeight="1">
      <c r="A24" s="112" t="s">
        <v>59</v>
      </c>
      <c r="B24" s="57">
        <f>IF($D24="","",VLOOKUP($D24,'男單準備名單'!$A$7:$P$70,15))</f>
      </c>
      <c r="C24" s="57">
        <f>IF($D24="","",VLOOKUP($D24,'男單準備名單'!$A$7:$P$70,16))</f>
      </c>
      <c r="D24" s="56"/>
      <c r="E24" s="50" t="s">
        <v>252</v>
      </c>
      <c r="F24" s="50"/>
      <c r="G24" s="50">
        <f>IF($D24="","",VLOOKUP($D24,'男單準備名單'!$A$7:$P$70,4))</f>
      </c>
      <c r="H24" s="181"/>
      <c r="I24" s="164"/>
      <c r="J24" s="179"/>
      <c r="K24" s="85">
        <f>UPPER(IF(OR(J24="a",J24="as"),I23,IF(OR(J24="b",J24="bs"),I25,)))</f>
      </c>
      <c r="L24" s="69"/>
      <c r="M24" s="70"/>
      <c r="N24" s="70"/>
      <c r="O24" s="70"/>
      <c r="P24" s="74"/>
      <c r="Q24" s="71"/>
    </row>
    <row r="25" spans="1:17" s="44" customFormat="1" ht="15" customHeight="1">
      <c r="A25" s="113" t="s">
        <v>60</v>
      </c>
      <c r="B25" s="57">
        <f>IF($D25="","",VLOOKUP($D25,'男單準備名單'!$A$7:$P$70,15))</f>
        <v>0</v>
      </c>
      <c r="C25" s="57">
        <f>IF($D25="","",VLOOKUP($D25,'男單準備名單'!$A$7:$P$70,16))</f>
        <v>999</v>
      </c>
      <c r="D25" s="56">
        <v>52</v>
      </c>
      <c r="E25" s="50" t="str">
        <f>UPPER(IF($D25="","",VLOOKUP($D25,'男單準備名單'!$A$7:$P$70,2)))</f>
        <v>王雲翔</v>
      </c>
      <c r="F25" s="50"/>
      <c r="G25" s="50" t="str">
        <f>IF($D25="","",VLOOKUP($D25,'男單準備名單'!$A$7:$P$70,4))</f>
        <v>陽明國小</v>
      </c>
      <c r="H25" s="68"/>
      <c r="I25" s="85">
        <f>UPPER(IF(OR(H26="a",H26="as"),E25,IF(OR(H26="b",H26="bs"),E26,)))</f>
      </c>
      <c r="J25" s="73"/>
      <c r="K25" s="164"/>
      <c r="L25" s="74"/>
      <c r="M25" s="70"/>
      <c r="N25" s="70"/>
      <c r="O25" s="70"/>
      <c r="P25" s="74"/>
      <c r="Q25" s="71"/>
    </row>
    <row r="26" spans="1:17" s="44" customFormat="1" ht="15" customHeight="1">
      <c r="A26" s="113" t="s">
        <v>61</v>
      </c>
      <c r="B26" s="57">
        <f>IF($D26="","",VLOOKUP($D26,'男單準備名單'!$A$7:$P$70,15))</f>
        <v>0</v>
      </c>
      <c r="C26" s="57">
        <v>999</v>
      </c>
      <c r="D26" s="56">
        <v>59</v>
      </c>
      <c r="E26" s="50" t="str">
        <f>UPPER(IF($D26="","",VLOOKUP($D26,'男單準備名單'!$A$7:$P$70,2)))</f>
        <v>吳振安</v>
      </c>
      <c r="F26" s="50"/>
      <c r="G26" s="282" t="s">
        <v>261</v>
      </c>
      <c r="H26" s="181"/>
      <c r="I26" s="164"/>
      <c r="J26" s="72"/>
      <c r="K26" s="160" t="s">
        <v>74</v>
      </c>
      <c r="L26" s="180"/>
      <c r="M26" s="85">
        <f>UPPER(IF(OR(L26="a",L26="as"),K24,IF(OR(L26="b",L26="bs"),K28,)))</f>
      </c>
      <c r="N26" s="69"/>
      <c r="O26" s="70"/>
      <c r="P26" s="74"/>
      <c r="Q26" s="71"/>
    </row>
    <row r="27" spans="1:17" s="44" customFormat="1" ht="15" customHeight="1">
      <c r="A27" s="113" t="s">
        <v>62</v>
      </c>
      <c r="B27" s="57">
        <f>IF($D27="","",VLOOKUP($D27,'男單準備名單'!$A$7:$P$70,15))</f>
        <v>0</v>
      </c>
      <c r="C27" s="57">
        <f>IF($D27="","",VLOOKUP($D27,'男單準備名單'!$A$7:$P$70,16))</f>
        <v>999</v>
      </c>
      <c r="D27" s="56">
        <v>32</v>
      </c>
      <c r="E27" s="50" t="str">
        <f>UPPER(IF($D27="","",VLOOKUP($D27,'男單準備名單'!$A$7:$P$70,2)))</f>
        <v>蔡翊</v>
      </c>
      <c r="F27" s="50"/>
      <c r="G27" s="50" t="str">
        <f>IF($D27="","",VLOOKUP($D27,'男單準備名單'!$A$7:$P$70,4))</f>
        <v>民族國小</v>
      </c>
      <c r="H27" s="68"/>
      <c r="I27" s="85">
        <f>UPPER(IF(OR(H28="a",H28="as"),E27,IF(OR(H28="b",H28="bs"),E28,)))</f>
      </c>
      <c r="J27" s="69"/>
      <c r="K27" s="75"/>
      <c r="L27" s="76"/>
      <c r="M27" s="164"/>
      <c r="N27" s="158"/>
      <c r="O27" s="70"/>
      <c r="P27" s="74"/>
      <c r="Q27" s="71"/>
    </row>
    <row r="28" spans="1:17" s="44" customFormat="1" ht="15" customHeight="1">
      <c r="A28" s="113" t="s">
        <v>63</v>
      </c>
      <c r="B28" s="57">
        <f>IF($D28="","",VLOOKUP($D28,'男單準備名單'!$A$7:$P$70,15))</f>
        <v>0</v>
      </c>
      <c r="C28" s="57">
        <f>IF($D28="","",VLOOKUP($D28,'男單準備名單'!$A$7:$P$70,16))</f>
        <v>999</v>
      </c>
      <c r="D28" s="56">
        <v>60</v>
      </c>
      <c r="E28" s="50" t="str">
        <f>UPPER(IF($D28="","",VLOOKUP($D28,'男單準備名單'!$A$7:$P$70,2)))</f>
        <v>盧彥璋</v>
      </c>
      <c r="F28" s="50"/>
      <c r="G28" s="50" t="str">
        <f>IF($D28="","",VLOOKUP($D28,'男單準備名單'!$A$7:$P$70,4))</f>
        <v>東光國小</v>
      </c>
      <c r="H28" s="181"/>
      <c r="I28" s="164"/>
      <c r="J28" s="179"/>
      <c r="K28" s="85">
        <f>UPPER(IF(OR(J28="a",J28="as"),I27,IF(OR(J28="b",J28="bs"),I29,)))</f>
      </c>
      <c r="L28" s="77"/>
      <c r="M28" s="70"/>
      <c r="N28" s="74"/>
      <c r="O28" s="70"/>
      <c r="P28" s="74"/>
      <c r="Q28" s="71"/>
    </row>
    <row r="29" spans="1:17" s="44" customFormat="1" ht="15" customHeight="1">
      <c r="A29" s="112" t="s">
        <v>64</v>
      </c>
      <c r="B29" s="57">
        <f>IF($D29="","",VLOOKUP($D29,'男單準備名單'!$A$7:$P$70,15))</f>
        <v>0</v>
      </c>
      <c r="C29" s="57">
        <f>IF($D29="","",VLOOKUP($D29,'男單準備名單'!$A$7:$P$70,16))</f>
        <v>999</v>
      </c>
      <c r="D29" s="56">
        <v>25</v>
      </c>
      <c r="E29" s="282" t="s">
        <v>152</v>
      </c>
      <c r="F29" s="50"/>
      <c r="G29" s="282" t="s">
        <v>257</v>
      </c>
      <c r="H29" s="68"/>
      <c r="I29" s="85">
        <f>UPPER(IF(OR(H30="a",H30="as"),E29,IF(OR(H30="b",H30="bs"),E30,)))</f>
      </c>
      <c r="J29" s="78"/>
      <c r="K29" s="164"/>
      <c r="L29" s="72"/>
      <c r="M29" s="70"/>
      <c r="N29" s="74"/>
      <c r="O29" s="70"/>
      <c r="P29" s="74"/>
      <c r="Q29" s="71"/>
    </row>
    <row r="30" spans="1:17" s="44" customFormat="1" ht="15" customHeight="1">
      <c r="A30" s="114" t="s">
        <v>65</v>
      </c>
      <c r="B30" s="57" t="str">
        <f>IF($D30="","",VLOOKUP($D30,'男單準備名單'!$A$7:$P$70,15))</f>
        <v>S14</v>
      </c>
      <c r="C30" s="57">
        <f>IF($D30="","",VLOOKUP($D30,'男單準備名單'!$A$7:$P$70,16))</f>
        <v>66</v>
      </c>
      <c r="D30" s="56">
        <v>14</v>
      </c>
      <c r="E30" s="208" t="str">
        <f>UPPER(IF($D30="","",VLOOKUP($D30,'男單準備名單'!$A$7:$P$70,2)))</f>
        <v>曾科宸</v>
      </c>
      <c r="F30" s="208"/>
      <c r="G30" s="208" t="str">
        <f>IF($D30="","",VLOOKUP($D30,'男單準備名單'!$A$7:$P$70,4))</f>
        <v>民族國小</v>
      </c>
      <c r="H30" s="181"/>
      <c r="I30" s="164"/>
      <c r="J30" s="70"/>
      <c r="K30" s="72"/>
      <c r="L30" s="79"/>
      <c r="M30" s="160" t="s">
        <v>74</v>
      </c>
      <c r="N30" s="180"/>
      <c r="O30" s="85">
        <f>UPPER(IF(OR(N30="a",N30="as"),M26,IF(OR(N30="b",N30="bs"),M34,)))</f>
      </c>
      <c r="P30" s="78"/>
      <c r="Q30" s="71"/>
    </row>
    <row r="31" spans="1:17" s="44" customFormat="1" ht="15" customHeight="1">
      <c r="A31" s="111" t="s">
        <v>66</v>
      </c>
      <c r="B31" s="57" t="str">
        <f>IF($D31="","",VLOOKUP($D31,'男單準備名單'!$A$7:$P$70,15))</f>
        <v>S11</v>
      </c>
      <c r="C31" s="57">
        <f>IF($D31="","",VLOOKUP($D31,'男單準備名單'!$A$7:$P$70,16))</f>
        <v>54</v>
      </c>
      <c r="D31" s="56">
        <v>11</v>
      </c>
      <c r="E31" s="208" t="str">
        <f>UPPER(IF($D31="","",VLOOKUP($D31,'男單準備名單'!$A$7:$P$70,2)))</f>
        <v>周文毅</v>
      </c>
      <c r="F31" s="208"/>
      <c r="G31" s="208" t="str">
        <f>IF($D31="","",VLOOKUP($D31,'男單準備名單'!$A$7:$P$70,4))</f>
        <v>潮和國小</v>
      </c>
      <c r="H31" s="68"/>
      <c r="I31" s="85">
        <f>UPPER(IF(OR(H32="a",H32="as"),E31,IF(OR(H32="b",H32="bs"),E32,)))</f>
      </c>
      <c r="J31" s="69"/>
      <c r="K31" s="70"/>
      <c r="L31" s="70"/>
      <c r="M31" s="70"/>
      <c r="N31" s="74"/>
      <c r="O31" s="164"/>
      <c r="P31" s="72"/>
      <c r="Q31" s="71"/>
    </row>
    <row r="32" spans="1:17" s="44" customFormat="1" ht="15" customHeight="1">
      <c r="A32" s="112" t="s">
        <v>67</v>
      </c>
      <c r="B32" s="57">
        <f>IF($D32="","",VLOOKUP($D32,'男單準備名單'!$A$7:$P$70,15))</f>
        <v>0</v>
      </c>
      <c r="C32" s="57">
        <f>IF($D32="","",VLOOKUP($D32,'男單準備名單'!$A$7:$P$70,16))</f>
        <v>999</v>
      </c>
      <c r="D32" s="56">
        <v>35</v>
      </c>
      <c r="E32" s="50" t="str">
        <f>UPPER(IF($D32="","",VLOOKUP($D32,'男單準備名單'!$A$7:$P$70,2)))</f>
        <v>林士恩</v>
      </c>
      <c r="F32" s="50"/>
      <c r="G32" s="50" t="str">
        <f>IF($D32="","",VLOOKUP($D32,'男單準備名單'!$A$7:$P$70,4))</f>
        <v>民族國小</v>
      </c>
      <c r="H32" s="181"/>
      <c r="I32" s="164"/>
      <c r="J32" s="179"/>
      <c r="K32" s="85">
        <f>UPPER(IF(OR(J32="a",J32="as"),I31,IF(OR(J32="b",J32="bs"),I33,)))</f>
      </c>
      <c r="L32" s="69"/>
      <c r="M32" s="70"/>
      <c r="N32" s="74"/>
      <c r="O32" s="70"/>
      <c r="P32" s="72"/>
      <c r="Q32" s="71"/>
    </row>
    <row r="33" spans="1:17" s="44" customFormat="1" ht="15" customHeight="1">
      <c r="A33" s="113" t="s">
        <v>68</v>
      </c>
      <c r="B33" s="57">
        <f>IF($D33="","",VLOOKUP($D33,'男單準備名單'!$A$7:$P$70,15))</f>
        <v>0</v>
      </c>
      <c r="C33" s="57">
        <f>IF($D33="","",VLOOKUP($D33,'男單準備名單'!$A$7:$P$70,16))</f>
        <v>999</v>
      </c>
      <c r="D33" s="56">
        <v>38</v>
      </c>
      <c r="E33" s="50" t="str">
        <f>UPPER(IF($D33="","",VLOOKUP($D33,'男單準備名單'!$A$7:$P$70,2)))</f>
        <v>楊尚融</v>
      </c>
      <c r="F33" s="50"/>
      <c r="G33" s="50" t="str">
        <f>IF($D33="","",VLOOKUP($D33,'男單準備名單'!$A$7:$P$70,4))</f>
        <v>民族國小</v>
      </c>
      <c r="H33" s="68"/>
      <c r="I33" s="85">
        <f>UPPER(IF(OR(H34="a",H34="as"),E33,IF(OR(H34="b",H34="bs"),E34,)))</f>
      </c>
      <c r="J33" s="73"/>
      <c r="K33" s="164"/>
      <c r="L33" s="74"/>
      <c r="M33" s="70"/>
      <c r="N33" s="74"/>
      <c r="O33" s="70"/>
      <c r="P33" s="72"/>
      <c r="Q33" s="71"/>
    </row>
    <row r="34" spans="1:17" s="44" customFormat="1" ht="15" customHeight="1">
      <c r="A34" s="113" t="s">
        <v>69</v>
      </c>
      <c r="B34" s="57">
        <f>IF($D34="","",VLOOKUP($D34,'男單準備名單'!$A$7:$P$70,15))</f>
        <v>0</v>
      </c>
      <c r="C34" s="57">
        <f>IF($D34="","",VLOOKUP($D34,'男單準備名單'!$A$7:$P$70,16))</f>
        <v>999</v>
      </c>
      <c r="D34" s="56">
        <v>24</v>
      </c>
      <c r="E34" s="50" t="str">
        <f>UPPER(IF($D34="","",VLOOKUP($D34,'男單準備名單'!$A$7:$P$70,2)))</f>
        <v>曾至陽</v>
      </c>
      <c r="F34" s="50"/>
      <c r="G34" s="50" t="str">
        <f>IF($D34="","",VLOOKUP($D34,'男單準備名單'!$A$7:$P$70,4))</f>
        <v>民族國小</v>
      </c>
      <c r="H34" s="181"/>
      <c r="I34" s="164"/>
      <c r="J34" s="72"/>
      <c r="K34" s="160" t="s">
        <v>74</v>
      </c>
      <c r="L34" s="180"/>
      <c r="M34" s="85">
        <f>UPPER(IF(OR(L34="a",L34="as"),K32,IF(OR(L34="b",L34="bs"),K36,)))</f>
      </c>
      <c r="N34" s="78"/>
      <c r="O34" s="70"/>
      <c r="P34" s="72"/>
      <c r="Q34" s="71"/>
    </row>
    <row r="35" spans="1:17" s="44" customFormat="1" ht="15" customHeight="1">
      <c r="A35" s="113" t="s">
        <v>70</v>
      </c>
      <c r="B35" s="57">
        <f>IF($D35="","",VLOOKUP($D35,'男單準備名單'!$A$7:$P$70,15))</f>
        <v>0</v>
      </c>
      <c r="C35" s="57">
        <f>IF($D35="","",VLOOKUP($D35,'男單準備名單'!$A$7:$P$70,16))</f>
        <v>999</v>
      </c>
      <c r="D35" s="56">
        <v>21</v>
      </c>
      <c r="E35" s="50" t="str">
        <f>UPPER(IF($D35="","",VLOOKUP($D35,'男單準備名單'!$A$7:$P$70,2)))</f>
        <v>廖哲民</v>
      </c>
      <c r="F35" s="50"/>
      <c r="G35" s="50" t="str">
        <f>IF($D35="","",VLOOKUP($D35,'男單準備名單'!$A$7:$P$70,4))</f>
        <v>民族國小</v>
      </c>
      <c r="H35" s="68"/>
      <c r="I35" s="85">
        <f>UPPER(IF(OR(H36="a",H36="as"),E35,IF(OR(H36="b",H36="bs"),E36,)))</f>
      </c>
      <c r="J35" s="69"/>
      <c r="K35" s="75"/>
      <c r="L35" s="76"/>
      <c r="M35" s="164"/>
      <c r="N35" s="70"/>
      <c r="O35" s="70"/>
      <c r="P35" s="70"/>
      <c r="Q35" s="71"/>
    </row>
    <row r="36" spans="1:17" s="44" customFormat="1" ht="15" customHeight="1">
      <c r="A36" s="113" t="s">
        <v>71</v>
      </c>
      <c r="B36" s="57">
        <f>IF($D36="","",VLOOKUP($D36,'男單準備名單'!$A$7:$P$70,15))</f>
        <v>0</v>
      </c>
      <c r="C36" s="57">
        <f>IF($D36="","",VLOOKUP($D36,'男單準備名單'!$A$7:$P$70,16))</f>
        <v>999</v>
      </c>
      <c r="D36" s="56">
        <v>56</v>
      </c>
      <c r="E36" s="50" t="str">
        <f>UPPER(IF($D36="","",VLOOKUP($D36,'男單準備名單'!$A$7:$P$70,2)))</f>
        <v>洪偉誠</v>
      </c>
      <c r="F36" s="50"/>
      <c r="G36" s="50" t="str">
        <f>IF($D36="","",VLOOKUP($D36,'男單準備名單'!$A$7:$P$70,4))</f>
        <v>僑光國小</v>
      </c>
      <c r="H36" s="181"/>
      <c r="I36" s="164"/>
      <c r="J36" s="179"/>
      <c r="K36" s="85">
        <f>UPPER(IF(OR(J36="a",J36="as"),I35,IF(OR(J36="b",J36="bs"),I37,)))</f>
      </c>
      <c r="L36" s="77"/>
      <c r="M36" s="248" t="s">
        <v>109</v>
      </c>
      <c r="N36" s="226"/>
      <c r="O36" s="248" t="s">
        <v>110</v>
      </c>
      <c r="P36" s="226"/>
      <c r="Q36" s="71"/>
    </row>
    <row r="37" spans="1:17" s="44" customFormat="1" ht="15" customHeight="1">
      <c r="A37" s="112" t="s">
        <v>72</v>
      </c>
      <c r="B37" s="57">
        <f>IF($D37="","",VLOOKUP($D37,'男單準備名單'!$A$7:$P$70,15))</f>
        <v>0</v>
      </c>
      <c r="C37" s="57">
        <f>IF($D37="","",VLOOKUP($D37,'男單準備名單'!$A$7:$P$70,16))</f>
        <v>999</v>
      </c>
      <c r="D37" s="56">
        <v>28</v>
      </c>
      <c r="E37" s="282" t="s">
        <v>260</v>
      </c>
      <c r="F37" s="50"/>
      <c r="G37" s="50" t="str">
        <f>IF($D37="","",VLOOKUP($D37,'男單準備名單'!$A$7:$P$70,4))</f>
        <v>民族國小</v>
      </c>
      <c r="H37" s="68"/>
      <c r="I37" s="85">
        <f>UPPER(IF(OR(H38="a",H38="as"),E37,IF(OR(H38="b",H38="bs"),E38,)))</f>
      </c>
      <c r="J37" s="78"/>
      <c r="K37" s="164"/>
      <c r="L37" s="72"/>
      <c r="M37" s="230">
        <f>UPPER(IF(OR(N23="a",N23="as"),O8,IF(OR(N23="b",N23="bs"),O30,)))</f>
      </c>
      <c r="N37" s="231"/>
      <c r="O37" s="228"/>
      <c r="P37" s="226"/>
      <c r="Q37" s="71"/>
    </row>
    <row r="38" spans="1:17" s="44" customFormat="1" ht="15" customHeight="1">
      <c r="A38" s="114" t="s">
        <v>73</v>
      </c>
      <c r="B38" s="57" t="str">
        <f>IF($D38="","",VLOOKUP($D38,'男單準備名單'!$A$7:$P$70,15))</f>
        <v>S5</v>
      </c>
      <c r="C38" s="57">
        <f>IF($D38="","",VLOOKUP($D38,'男單準備名單'!$A$7:$P$70,16))</f>
        <v>31</v>
      </c>
      <c r="D38" s="56">
        <v>5</v>
      </c>
      <c r="E38" s="208" t="str">
        <f>UPPER(IF($D38="","",VLOOKUP($D38,'男單準備名單'!$A$7:$P$70,2)))</f>
        <v>陳威丞</v>
      </c>
      <c r="F38" s="208"/>
      <c r="G38" s="208" t="str">
        <f>IF($D38="","",VLOOKUP($D38,'男單準備名單'!$A$7:$P$70,4))</f>
        <v>民族國小</v>
      </c>
      <c r="H38" s="181"/>
      <c r="I38" s="164"/>
      <c r="J38" s="70"/>
      <c r="K38" s="72"/>
      <c r="L38" s="225"/>
      <c r="M38" s="227" t="s">
        <v>74</v>
      </c>
      <c r="N38" s="232"/>
      <c r="O38" s="234">
        <f>UPPER(IF(OR(N38="a",N38="as"),M37,IF(OR(N38="b",N38="bs"),M39,)))</f>
      </c>
      <c r="P38" s="231"/>
      <c r="Q38" s="71"/>
    </row>
    <row r="39" spans="1:17" s="44" customFormat="1" ht="15" customHeight="1">
      <c r="A39" s="111" t="s">
        <v>18</v>
      </c>
      <c r="B39" s="57" t="str">
        <f>IF($D39="","",VLOOKUP($D39,'男單準備名單'!$A$7:$P$70,15))</f>
        <v>S7</v>
      </c>
      <c r="C39" s="57">
        <f>IF($D39="","",VLOOKUP($D39,'男單準備名單'!$A$7:$P$70,16))</f>
        <v>38</v>
      </c>
      <c r="D39" s="56">
        <v>7</v>
      </c>
      <c r="E39" s="208" t="str">
        <f>UPPER(IF($D39="","",VLOOKUP($D39,'男單準備名單'!$A$7:$P$70,2)))</f>
        <v>張皓瑾</v>
      </c>
      <c r="F39" s="208"/>
      <c r="G39" s="208" t="str">
        <f>IF($D39="","",VLOOKUP($D39,'男單準備名單'!$A$7:$P$70,4))</f>
        <v>陽明國小</v>
      </c>
      <c r="H39" s="68"/>
      <c r="I39" s="85">
        <f>UPPER(IF(OR(H40="a",H40="as"),E39,IF(OR(H40="b",H40="bs"),E40,)))</f>
      </c>
      <c r="J39" s="69"/>
      <c r="K39" s="70"/>
      <c r="L39" s="218"/>
      <c r="M39" s="230">
        <f>UPPER(IF(OR(N55="a",N55="as"),O46,IF(OR(N55="b",N55="bs"),O62,)))</f>
      </c>
      <c r="N39" s="233"/>
      <c r="O39" s="226"/>
      <c r="P39" s="226"/>
      <c r="Q39" s="71"/>
    </row>
    <row r="40" spans="1:17" s="44" customFormat="1" ht="15" customHeight="1">
      <c r="A40" s="112" t="s">
        <v>19</v>
      </c>
      <c r="B40" s="57">
        <f>IF($D40="","",VLOOKUP($D40,'男單準備名單'!$A$7:$P$70,15))</f>
        <v>0</v>
      </c>
      <c r="C40" s="57">
        <f>IF($D40="","",VLOOKUP($D40,'男單準備名單'!$A$7:$P$70,16))</f>
        <v>999</v>
      </c>
      <c r="D40" s="56">
        <v>58</v>
      </c>
      <c r="E40" s="282" t="s">
        <v>228</v>
      </c>
      <c r="F40" s="50"/>
      <c r="G40" s="50" t="str">
        <f>IF($D40="","",VLOOKUP($D40,'男單準備名單'!$A$7:$P$70,4))</f>
        <v>僑光國小</v>
      </c>
      <c r="H40" s="181"/>
      <c r="I40" s="164"/>
      <c r="J40" s="179"/>
      <c r="K40" s="85">
        <f>UPPER(IF(OR(J40="a",J40="as"),I39,IF(OR(J40="b",J40="bs"),I41,)))</f>
      </c>
      <c r="L40" s="69"/>
      <c r="M40" s="226"/>
      <c r="N40" s="226"/>
      <c r="O40" s="226"/>
      <c r="P40" s="226"/>
      <c r="Q40" s="71"/>
    </row>
    <row r="41" spans="1:17" s="44" customFormat="1" ht="15" customHeight="1">
      <c r="A41" s="113" t="s">
        <v>20</v>
      </c>
      <c r="B41" s="57">
        <f>IF($D41="","",VLOOKUP($D41,'男單準備名單'!$A$7:$P$70,15))</f>
        <v>0</v>
      </c>
      <c r="C41" s="57">
        <f>IF($D41="","",VLOOKUP($D41,'男單準備名單'!$A$7:$P$70,16))</f>
        <v>999</v>
      </c>
      <c r="D41" s="56">
        <v>23</v>
      </c>
      <c r="E41" s="50" t="str">
        <f>UPPER(IF($D41="","",VLOOKUP($D41,'男單準備名單'!$A$7:$P$70,2)))</f>
        <v>歐宸維</v>
      </c>
      <c r="F41" s="50"/>
      <c r="G41" s="50" t="str">
        <f>IF($D41="","",VLOOKUP($D41,'男單準備名單'!$A$7:$P$70,4))</f>
        <v>民族國小</v>
      </c>
      <c r="H41" s="68"/>
      <c r="I41" s="85">
        <f>UPPER(IF(OR(H42="a",H42="as"),E41,IF(OR(H42="b",H42="bs"),E42,)))</f>
      </c>
      <c r="J41" s="73"/>
      <c r="K41" s="164"/>
      <c r="L41" s="74"/>
      <c r="M41" s="226"/>
      <c r="N41" s="226"/>
      <c r="O41" s="226"/>
      <c r="P41" s="226"/>
      <c r="Q41" s="71"/>
    </row>
    <row r="42" spans="1:17" s="44" customFormat="1" ht="15" customHeight="1">
      <c r="A42" s="113" t="s">
        <v>21</v>
      </c>
      <c r="B42" s="57">
        <f>IF($D42="","",VLOOKUP($D42,'男單準備名單'!$A$7:$P$70,15))</f>
        <v>0</v>
      </c>
      <c r="C42" s="57">
        <f>IF($D42="","",VLOOKUP($D42,'男單準備名單'!$A$7:$P$70,16))</f>
        <v>999</v>
      </c>
      <c r="D42" s="56">
        <v>40</v>
      </c>
      <c r="E42" s="50" t="str">
        <f>UPPER(IF($D42="","",VLOOKUP($D42,'男單準備名單'!$A$7:$P$70,2)))</f>
        <v>劉宣利</v>
      </c>
      <c r="F42" s="50"/>
      <c r="G42" s="50" t="str">
        <f>IF($D42="","",VLOOKUP($D42,'男單準備名單'!$A$7:$P$70,4))</f>
        <v>民族國小</v>
      </c>
      <c r="H42" s="181"/>
      <c r="I42" s="164"/>
      <c r="J42" s="72"/>
      <c r="K42" s="160" t="s">
        <v>74</v>
      </c>
      <c r="L42" s="180"/>
      <c r="M42" s="85">
        <f>UPPER(IF(OR(L42="a",L42="as"),K40,IF(OR(L42="b",L42="bs"),K44,)))</f>
      </c>
      <c r="N42" s="69"/>
      <c r="O42" s="70"/>
      <c r="P42" s="70"/>
      <c r="Q42" s="71"/>
    </row>
    <row r="43" spans="1:17" s="44" customFormat="1" ht="15" customHeight="1">
      <c r="A43" s="113" t="s">
        <v>22</v>
      </c>
      <c r="B43" s="57">
        <f>IF($D43="","",VLOOKUP($D43,'男單準備名單'!$A$7:$P$70,15))</f>
        <v>0</v>
      </c>
      <c r="C43" s="57">
        <f>IF($D43="","",VLOOKUP($D43,'男單準備名單'!$A$7:$P$70,16))</f>
        <v>999</v>
      </c>
      <c r="D43" s="56">
        <v>51</v>
      </c>
      <c r="E43" s="50" t="str">
        <f>UPPER(IF($D43="","",VLOOKUP($D43,'男單準備名單'!$A$7:$P$70,2)))</f>
        <v>蔡榮哲</v>
      </c>
      <c r="F43" s="50"/>
      <c r="G43" s="50" t="str">
        <f>IF($D43="","",VLOOKUP($D43,'男單準備名單'!$A$7:$P$70,4))</f>
        <v>陽明國小</v>
      </c>
      <c r="H43" s="68"/>
      <c r="I43" s="85">
        <f>UPPER(IF(OR(H44="a",H44="as"),E43,IF(OR(H44="b",H44="bs"),E44,)))</f>
      </c>
      <c r="J43" s="69"/>
      <c r="K43" s="75"/>
      <c r="L43" s="76"/>
      <c r="M43" s="164"/>
      <c r="N43" s="158"/>
      <c r="O43" s="70"/>
      <c r="P43" s="70"/>
      <c r="Q43" s="71"/>
    </row>
    <row r="44" spans="1:17" s="44" customFormat="1" ht="15" customHeight="1">
      <c r="A44" s="113" t="s">
        <v>23</v>
      </c>
      <c r="B44" s="57">
        <f>IF($D44="","",VLOOKUP($D44,'男單準備名單'!$A$7:$P$70,15))</f>
        <v>0</v>
      </c>
      <c r="C44" s="57">
        <f>IF($D44="","",VLOOKUP($D44,'男單準備名單'!$A$7:$P$70,16))</f>
        <v>999</v>
      </c>
      <c r="D44" s="56">
        <v>48</v>
      </c>
      <c r="E44" s="50" t="str">
        <f>UPPER(IF($D44="","",VLOOKUP($D44,'男單準備名單'!$A$7:$P$70,2)))</f>
        <v>張翰堯</v>
      </c>
      <c r="F44" s="50"/>
      <c r="G44" s="50" t="str">
        <f>IF($D44="","",VLOOKUP($D44,'男單準備名單'!$A$7:$P$70,4))</f>
        <v>玉里國小</v>
      </c>
      <c r="H44" s="181"/>
      <c r="I44" s="164"/>
      <c r="J44" s="179"/>
      <c r="K44" s="85">
        <f>UPPER(IF(OR(J44="a",J44="as"),I43,IF(OR(J44="b",J44="bs"),I45,)))</f>
      </c>
      <c r="L44" s="77"/>
      <c r="M44" s="70"/>
      <c r="N44" s="74"/>
      <c r="O44" s="70"/>
      <c r="P44" s="70"/>
      <c r="Q44" s="71"/>
    </row>
    <row r="45" spans="1:17" s="44" customFormat="1" ht="15" customHeight="1">
      <c r="A45" s="112" t="s">
        <v>24</v>
      </c>
      <c r="B45" s="57">
        <f>IF($D45="","",VLOOKUP($D45,'男單準備名單'!$A$7:$P$70,15))</f>
        <v>0</v>
      </c>
      <c r="C45" s="57">
        <f>IF($D45="","",VLOOKUP($D45,'男單準備名單'!$A$7:$P$70,16))</f>
        <v>999</v>
      </c>
      <c r="D45" s="56">
        <v>57</v>
      </c>
      <c r="E45" s="50" t="str">
        <f>UPPER(IF($D45="","",VLOOKUP($D45,'男單準備名單'!$A$7:$P$70,2)))</f>
        <v>陳廷恩</v>
      </c>
      <c r="F45" s="50"/>
      <c r="G45" s="50" t="str">
        <f>IF($D45="","",VLOOKUP($D45,'男單準備名單'!$A$7:$P$70,4))</f>
        <v>僑光國小</v>
      </c>
      <c r="H45" s="68"/>
      <c r="I45" s="85">
        <f>UPPER(IF(OR(H46="a",H46="as"),E45,IF(OR(H46="b",H46="bs"),E46,)))</f>
      </c>
      <c r="J45" s="78"/>
      <c r="K45" s="164"/>
      <c r="L45" s="72"/>
      <c r="M45" s="70"/>
      <c r="N45" s="74"/>
      <c r="O45" s="70"/>
      <c r="P45" s="70"/>
      <c r="Q45" s="71"/>
    </row>
    <row r="46" spans="1:17" s="44" customFormat="1" ht="15" customHeight="1">
      <c r="A46" s="114" t="s">
        <v>25</v>
      </c>
      <c r="B46" s="57" t="str">
        <f>IF($D46="","",VLOOKUP($D46,'男單準備名單'!$A$7:$P$70,15))</f>
        <v>S9</v>
      </c>
      <c r="C46" s="57">
        <f>IF($D46="","",VLOOKUP($D46,'男單準備名單'!$A$7:$P$70,16))</f>
        <v>42</v>
      </c>
      <c r="D46" s="56">
        <v>9</v>
      </c>
      <c r="E46" s="208" t="str">
        <f>UPPER(IF($D46="","",VLOOKUP($D46,'男單準備名單'!$A$7:$P$70,2)))</f>
        <v>蔡大維</v>
      </c>
      <c r="F46" s="208"/>
      <c r="G46" s="208" t="str">
        <f>IF($D46="","",VLOOKUP($D46,'男單準備名單'!$A$7:$P$70,4))</f>
        <v>陽明國小</v>
      </c>
      <c r="H46" s="181"/>
      <c r="I46" s="164"/>
      <c r="J46" s="70"/>
      <c r="K46" s="72"/>
      <c r="L46" s="79"/>
      <c r="M46" s="160" t="s">
        <v>74</v>
      </c>
      <c r="N46" s="180"/>
      <c r="O46" s="85">
        <f>UPPER(IF(OR(N46="a",N46="as"),M42,IF(OR(N46="b",N46="bs"),M50,)))</f>
      </c>
      <c r="P46" s="69"/>
      <c r="Q46" s="71"/>
    </row>
    <row r="47" spans="1:17" s="44" customFormat="1" ht="15" customHeight="1">
      <c r="A47" s="111" t="s">
        <v>26</v>
      </c>
      <c r="B47" s="57" t="str">
        <f>IF($D47="","",VLOOKUP($D47,'男單準備名單'!$A$7:$P$70,15))</f>
        <v>S13</v>
      </c>
      <c r="C47" s="57">
        <f>IF($D47="","",VLOOKUP($D47,'男單準備名單'!$A$7:$P$70,16))</f>
        <v>62</v>
      </c>
      <c r="D47" s="56">
        <v>13</v>
      </c>
      <c r="E47" s="208" t="str">
        <f>UPPER(IF($D47="","",VLOOKUP($D47,'男單準備名單'!$A$7:$P$70,2)))</f>
        <v>魯哲宇</v>
      </c>
      <c r="F47" s="208"/>
      <c r="G47" s="208" t="str">
        <f>IF($D47="","",VLOOKUP($D47,'男單準備名單'!$A$7:$P$70,4))</f>
        <v>中正國小</v>
      </c>
      <c r="H47" s="68"/>
      <c r="I47" s="85">
        <f>UPPER(IF(OR(H48="a",H48="as"),E47,IF(OR(H48="b",H48="bs"),E48,)))</f>
      </c>
      <c r="J47" s="69"/>
      <c r="K47" s="70"/>
      <c r="L47" s="70"/>
      <c r="M47" s="70"/>
      <c r="N47" s="74"/>
      <c r="O47" s="164"/>
      <c r="P47" s="158"/>
      <c r="Q47" s="71"/>
    </row>
    <row r="48" spans="1:17" s="44" customFormat="1" ht="15" customHeight="1">
      <c r="A48" s="112" t="s">
        <v>27</v>
      </c>
      <c r="B48" s="57">
        <f>IF($D48="","",VLOOKUP($D48,'男單準備名單'!$A$7:$P$70,15))</f>
        <v>0</v>
      </c>
      <c r="C48" s="57">
        <f>IF($D48="","",VLOOKUP($D48,'男單準備名單'!$A$7:$P$70,16))</f>
        <v>999</v>
      </c>
      <c r="D48" s="56">
        <v>36</v>
      </c>
      <c r="E48" s="50" t="str">
        <f>UPPER(IF($D48="","",VLOOKUP($D48,'男單準備名單'!$A$7:$P$70,2)))</f>
        <v>林冠杰</v>
      </c>
      <c r="F48" s="50"/>
      <c r="G48" s="50" t="str">
        <f>IF($D48="","",VLOOKUP($D48,'男單準備名單'!$A$7:$P$70,4))</f>
        <v>民族國小</v>
      </c>
      <c r="H48" s="181"/>
      <c r="I48" s="164"/>
      <c r="J48" s="179"/>
      <c r="K48" s="85">
        <f>UPPER(IF(OR(J48="a",J48="as"),I47,IF(OR(J48="b",J48="bs"),I49,)))</f>
      </c>
      <c r="L48" s="69"/>
      <c r="M48" s="70"/>
      <c r="N48" s="74"/>
      <c r="O48" s="70"/>
      <c r="P48" s="74"/>
      <c r="Q48" s="71"/>
    </row>
    <row r="49" spans="1:17" s="44" customFormat="1" ht="15" customHeight="1">
      <c r="A49" s="113" t="s">
        <v>28</v>
      </c>
      <c r="B49" s="57">
        <f>IF($D49="","",VLOOKUP($D49,'男單準備名單'!$A$7:$P$70,15))</f>
        <v>0</v>
      </c>
      <c r="C49" s="57">
        <f>IF($D49="","",VLOOKUP($D49,'男單準備名單'!$A$7:$P$70,16))</f>
        <v>999</v>
      </c>
      <c r="D49" s="56">
        <v>46</v>
      </c>
      <c r="E49" s="50" t="str">
        <f>UPPER(IF($D49="","",VLOOKUP($D49,'男單準備名單'!$A$7:$P$70,2)))</f>
        <v>賴亮霆</v>
      </c>
      <c r="F49" s="50"/>
      <c r="G49" s="50" t="str">
        <f>IF($D49="","",VLOOKUP($D49,'男單準備名單'!$A$7:$P$70,4))</f>
        <v>民族國小</v>
      </c>
      <c r="H49" s="68"/>
      <c r="I49" s="85">
        <f>UPPER(IF(OR(H50="a",H50="as"),E49,IF(OR(H50="b",H50="bs"),E50,)))</f>
      </c>
      <c r="J49" s="73"/>
      <c r="K49" s="164"/>
      <c r="L49" s="74"/>
      <c r="M49" s="70"/>
      <c r="N49" s="74"/>
      <c r="O49" s="70"/>
      <c r="P49" s="74"/>
      <c r="Q49" s="71"/>
    </row>
    <row r="50" spans="1:17" s="44" customFormat="1" ht="15" customHeight="1">
      <c r="A50" s="113" t="s">
        <v>29</v>
      </c>
      <c r="B50" s="57">
        <f>IF($D50="","",VLOOKUP($D50,'男單準備名單'!$A$7:$P$70,15))</f>
        <v>0</v>
      </c>
      <c r="C50" s="57">
        <f>IF($D50="","",VLOOKUP($D50,'男單準備名單'!$A$7:$P$70,16))</f>
        <v>999</v>
      </c>
      <c r="D50" s="56">
        <v>22</v>
      </c>
      <c r="E50" s="50" t="str">
        <f>UPPER(IF($D50="","",VLOOKUP($D50,'男單準備名單'!$A$7:$P$70,2)))</f>
        <v>李哲全</v>
      </c>
      <c r="F50" s="50"/>
      <c r="G50" s="50" t="str">
        <f>IF($D50="","",VLOOKUP($D50,'男單準備名單'!$A$7:$P$70,4))</f>
        <v>民族國小</v>
      </c>
      <c r="H50" s="181"/>
      <c r="I50" s="164"/>
      <c r="J50" s="72"/>
      <c r="K50" s="160" t="s">
        <v>74</v>
      </c>
      <c r="L50" s="180"/>
      <c r="M50" s="85">
        <f>UPPER(IF(OR(L50="a",L50="as"),K48,IF(OR(L50="b",L50="bs"),K52,)))</f>
      </c>
      <c r="N50" s="78"/>
      <c r="O50" s="70"/>
      <c r="P50" s="74"/>
      <c r="Q50" s="71"/>
    </row>
    <row r="51" spans="1:17" s="44" customFormat="1" ht="15" customHeight="1">
      <c r="A51" s="113" t="s">
        <v>30</v>
      </c>
      <c r="B51" s="57">
        <f>IF($D51="","",VLOOKUP($D51,'男單準備名單'!$A$7:$P$70,15))</f>
        <v>0</v>
      </c>
      <c r="C51" s="57">
        <f>IF($D51="","",VLOOKUP($D51,'男單準備名單'!$A$7:$P$70,16))</f>
        <v>999</v>
      </c>
      <c r="D51" s="56">
        <v>50</v>
      </c>
      <c r="E51" s="50" t="str">
        <f>UPPER(IF($D51="","",VLOOKUP($D51,'男單準備名單'!$A$7:$P$70,2)))</f>
        <v>黃浩宇</v>
      </c>
      <c r="F51" s="50"/>
      <c r="G51" s="50" t="str">
        <f>IF($D51="","",VLOOKUP($D51,'男單準備名單'!$A$7:$P$70,4))</f>
        <v>陽明國小</v>
      </c>
      <c r="H51" s="68"/>
      <c r="I51" s="85">
        <f>UPPER(IF(OR(H52="a",H52="as"),E51,IF(OR(H52="b",H52="bs"),E52,)))</f>
      </c>
      <c r="J51" s="69"/>
      <c r="K51" s="75"/>
      <c r="L51" s="76"/>
      <c r="M51" s="164"/>
      <c r="N51" s="70"/>
      <c r="O51" s="70"/>
      <c r="P51" s="74"/>
      <c r="Q51" s="71"/>
    </row>
    <row r="52" spans="1:17" s="44" customFormat="1" ht="15" customHeight="1">
      <c r="A52" s="113" t="s">
        <v>31</v>
      </c>
      <c r="B52" s="57">
        <f>IF($D52="","",VLOOKUP($D52,'男單準備名單'!$A$7:$P$70,15))</f>
        <v>0</v>
      </c>
      <c r="C52" s="57">
        <f>IF($D52="","",VLOOKUP($D52,'男單準備名單'!$A$7:$P$70,16))</f>
        <v>999</v>
      </c>
      <c r="D52" s="56">
        <v>55</v>
      </c>
      <c r="E52" s="50" t="str">
        <f>UPPER(IF($D52="","",VLOOKUP($D52,'男單準備名單'!$A$7:$P$70,2)))</f>
        <v>盧宇潔</v>
      </c>
      <c r="F52" s="50"/>
      <c r="G52" s="50" t="str">
        <f>IF($D52="","",VLOOKUP($D52,'男單準備名單'!$A$7:$P$70,4))</f>
        <v>文德國小</v>
      </c>
      <c r="H52" s="181"/>
      <c r="I52" s="164"/>
      <c r="J52" s="179"/>
      <c r="K52" s="85">
        <f>UPPER(IF(OR(J52="a",J52="as"),I51,IF(OR(J52="b",J52="bs"),I53,)))</f>
      </c>
      <c r="L52" s="77"/>
      <c r="M52" s="70"/>
      <c r="N52" s="70"/>
      <c r="O52" s="70"/>
      <c r="P52" s="74"/>
      <c r="Q52" s="71"/>
    </row>
    <row r="53" spans="1:17" s="44" customFormat="1" ht="15" customHeight="1">
      <c r="A53" s="112" t="s">
        <v>32</v>
      </c>
      <c r="B53" s="57">
        <f>IF($D53="","",VLOOKUP($D53,'男單準備名單'!$A$7:$P$70,15))</f>
      </c>
      <c r="C53" s="57">
        <f>IF($D53="","",VLOOKUP($D53,'男單準備名單'!$A$7:$P$70,16))</f>
      </c>
      <c r="D53" s="56"/>
      <c r="E53" s="50" t="s">
        <v>252</v>
      </c>
      <c r="F53" s="50"/>
      <c r="G53" s="50">
        <f>IF($D53="","",VLOOKUP($D53,'男單準備名單'!$A$7:$P$70,4))</f>
      </c>
      <c r="H53" s="68"/>
      <c r="I53" s="85">
        <f>UPPER(IF(OR(H54="a",H54="as"),E53,IF(OR(H54="b",H54="bs"),E54,)))</f>
      </c>
      <c r="J53" s="78"/>
      <c r="K53" s="164"/>
      <c r="L53" s="72"/>
      <c r="M53" s="70"/>
      <c r="N53" s="70"/>
      <c r="O53" s="70"/>
      <c r="P53" s="74"/>
      <c r="Q53" s="71"/>
    </row>
    <row r="54" spans="1:17" s="44" customFormat="1" ht="15" customHeight="1">
      <c r="A54" s="114" t="s">
        <v>33</v>
      </c>
      <c r="B54" s="57" t="str">
        <f>IF($D54="","",VLOOKUP($D54,'男單準備名單'!$A$7:$P$70,15))</f>
        <v>S4</v>
      </c>
      <c r="C54" s="57">
        <f>IF($D54="","",VLOOKUP($D54,'男單準備名單'!$A$7:$P$70,16))</f>
        <v>29</v>
      </c>
      <c r="D54" s="56">
        <v>4</v>
      </c>
      <c r="E54" s="208" t="str">
        <f>UPPER(IF($D54="","",VLOOKUP($D54,'男單準備名單'!$A$7:$P$70,2)))</f>
        <v>鍾埜維</v>
      </c>
      <c r="F54" s="208"/>
      <c r="G54" s="208" t="str">
        <f>IF($D54="","",VLOOKUP($D54,'男單準備名單'!$A$7:$P$70,4))</f>
        <v>民族國小</v>
      </c>
      <c r="H54" s="181"/>
      <c r="I54" s="164"/>
      <c r="J54" s="70"/>
      <c r="K54" s="72"/>
      <c r="L54" s="79"/>
      <c r="M54" s="229" t="s">
        <v>93</v>
      </c>
      <c r="N54" s="219"/>
      <c r="O54" s="85">
        <f>UPPER(IF(OR(N55="a",N55="as"),O46,IF(OR(N55="b",N55="bs"),O62,)))</f>
      </c>
      <c r="P54" s="220"/>
      <c r="Q54" s="71"/>
    </row>
    <row r="55" spans="1:17" s="44" customFormat="1" ht="15" customHeight="1">
      <c r="A55" s="111" t="s">
        <v>34</v>
      </c>
      <c r="B55" s="57" t="str">
        <f>IF($D55="","",VLOOKUP($D55,'男單準備名單'!$A$7:$P$70,15))</f>
        <v>S8</v>
      </c>
      <c r="C55" s="57">
        <f>IF($D55="","",VLOOKUP($D55,'男單準備名單'!$A$7:$P$70,16))</f>
        <v>41</v>
      </c>
      <c r="D55" s="56">
        <v>8</v>
      </c>
      <c r="E55" s="208" t="str">
        <f>UPPER(IF($D55="","",VLOOKUP($D55,'男單準備名單'!$A$7:$P$70,2)))</f>
        <v>龔信德</v>
      </c>
      <c r="F55" s="208"/>
      <c r="G55" s="283" t="s">
        <v>262</v>
      </c>
      <c r="H55" s="68"/>
      <c r="I55" s="85">
        <f>UPPER(IF(OR(H56="a",H56="as"),E55,IF(OR(H56="b",H56="bs"),E56,)))</f>
      </c>
      <c r="J55" s="69"/>
      <c r="K55" s="70"/>
      <c r="L55" s="70"/>
      <c r="M55" s="160" t="s">
        <v>74</v>
      </c>
      <c r="N55" s="221"/>
      <c r="O55" s="80"/>
      <c r="P55" s="215"/>
      <c r="Q55" s="71"/>
    </row>
    <row r="56" spans="1:17" s="44" customFormat="1" ht="15" customHeight="1">
      <c r="A56" s="112" t="s">
        <v>35</v>
      </c>
      <c r="B56" s="57">
        <f>IF($D56="","",VLOOKUP($D56,'男單準備名單'!$A$7:$P$70,15))</f>
        <v>0</v>
      </c>
      <c r="C56" s="57">
        <f>IF($D56="","",VLOOKUP($D56,'男單準備名單'!$A$7:$P$70,16))</f>
        <v>999</v>
      </c>
      <c r="D56" s="56">
        <v>45</v>
      </c>
      <c r="E56" s="50" t="str">
        <f>UPPER(IF($D56="","",VLOOKUP($D56,'男單準備名單'!$A$7:$P$70,2)))</f>
        <v>林渝荏</v>
      </c>
      <c r="F56" s="50"/>
      <c r="G56" s="50" t="str">
        <f>IF($D56="","",VLOOKUP($D56,'男單準備名單'!$A$7:$P$70,4))</f>
        <v>民族國小</v>
      </c>
      <c r="H56" s="181"/>
      <c r="I56" s="164"/>
      <c r="J56" s="179"/>
      <c r="K56" s="85">
        <f>UPPER(IF(OR(J56="a",J56="as"),I55,IF(OR(J56="b",J56="bs"),I57,)))</f>
      </c>
      <c r="L56" s="69"/>
      <c r="M56" s="70"/>
      <c r="N56" s="70"/>
      <c r="O56" s="70"/>
      <c r="P56" s="74"/>
      <c r="Q56" s="71"/>
    </row>
    <row r="57" spans="1:17" s="44" customFormat="1" ht="15" customHeight="1">
      <c r="A57" s="113" t="s">
        <v>36</v>
      </c>
      <c r="B57" s="57">
        <f>IF($D57="","",VLOOKUP($D57,'男單準備名單'!$A$7:$P$70,15))</f>
        <v>0</v>
      </c>
      <c r="C57" s="57">
        <f>IF($D57="","",VLOOKUP($D57,'男單準備名單'!$A$7:$P$70,16))</f>
        <v>999</v>
      </c>
      <c r="D57" s="56">
        <v>42</v>
      </c>
      <c r="E57" s="50" t="str">
        <f>UPPER(IF($D57="","",VLOOKUP($D57,'男單準備名單'!$A$7:$P$70,2)))</f>
        <v>許博森</v>
      </c>
      <c r="F57" s="50"/>
      <c r="G57" s="50" t="str">
        <f>IF($D57="","",VLOOKUP($D57,'男單準備名單'!$A$7:$P$70,4))</f>
        <v>民族國小</v>
      </c>
      <c r="H57" s="68"/>
      <c r="I57" s="85">
        <f>UPPER(IF(OR(H58="a",H58="as"),E57,IF(OR(H58="b",H58="bs"),E58,)))</f>
      </c>
      <c r="J57" s="73"/>
      <c r="K57" s="164"/>
      <c r="L57" s="74"/>
      <c r="M57" s="70"/>
      <c r="N57" s="70"/>
      <c r="O57" s="70"/>
      <c r="P57" s="74"/>
      <c r="Q57" s="71"/>
    </row>
    <row r="58" spans="1:17" s="44" customFormat="1" ht="15" customHeight="1">
      <c r="A58" s="113" t="s">
        <v>37</v>
      </c>
      <c r="B58" s="57">
        <f>IF($D58="","",VLOOKUP($D58,'男單準備名單'!$A$7:$P$70,15))</f>
        <v>0</v>
      </c>
      <c r="C58" s="57">
        <f>IF($D58="","",VLOOKUP($D58,'男單準備名單'!$A$7:$P$70,16))</f>
        <v>999</v>
      </c>
      <c r="D58" s="56">
        <v>49</v>
      </c>
      <c r="E58" s="50" t="str">
        <f>UPPER(IF($D58="","",VLOOKUP($D58,'男單準備名單'!$A$7:$P$70,2)))</f>
        <v>林以誠</v>
      </c>
      <c r="F58" s="50"/>
      <c r="G58" s="50" t="str">
        <f>IF($D58="","",VLOOKUP($D58,'男單準備名單'!$A$7:$P$70,4))</f>
        <v>陽明國小</v>
      </c>
      <c r="H58" s="181"/>
      <c r="I58" s="164"/>
      <c r="J58" s="72"/>
      <c r="K58" s="160" t="s">
        <v>74</v>
      </c>
      <c r="L58" s="180"/>
      <c r="M58" s="85">
        <f>UPPER(IF(OR(L58="a",L58="as"),K56,IF(OR(L58="b",L58="bs"),K60,)))</f>
      </c>
      <c r="N58" s="69"/>
      <c r="O58" s="70"/>
      <c r="P58" s="74"/>
      <c r="Q58" s="71"/>
    </row>
    <row r="59" spans="1:17" s="44" customFormat="1" ht="15" customHeight="1">
      <c r="A59" s="113" t="s">
        <v>38</v>
      </c>
      <c r="B59" s="57">
        <f>IF($D59="","",VLOOKUP($D59,'男單準備名單'!$A$7:$P$70,15))</f>
        <v>0</v>
      </c>
      <c r="C59" s="57">
        <f>IF($D59="","",VLOOKUP($D59,'男單準備名單'!$A$7:$P$70,16))</f>
        <v>999</v>
      </c>
      <c r="D59" s="56">
        <v>44</v>
      </c>
      <c r="E59" s="50" t="str">
        <f>UPPER(IF($D59="","",VLOOKUP($D59,'男單準備名單'!$A$7:$P$70,2)))</f>
        <v>賴乾俊</v>
      </c>
      <c r="F59" s="50"/>
      <c r="G59" s="50" t="str">
        <f>IF($D59="","",VLOOKUP($D59,'男單準備名單'!$A$7:$P$70,4))</f>
        <v>民族國小</v>
      </c>
      <c r="H59" s="68"/>
      <c r="I59" s="85">
        <f>UPPER(IF(OR(H60="a",H60="as"),E59,IF(OR(H60="b",H60="bs"),E60,)))</f>
      </c>
      <c r="J59" s="69"/>
      <c r="K59" s="75"/>
      <c r="L59" s="76"/>
      <c r="M59" s="164"/>
      <c r="N59" s="158"/>
      <c r="O59" s="70"/>
      <c r="P59" s="74"/>
      <c r="Q59" s="71"/>
    </row>
    <row r="60" spans="1:17" s="44" customFormat="1" ht="15" customHeight="1">
      <c r="A60" s="113" t="s">
        <v>39</v>
      </c>
      <c r="B60" s="57">
        <f>IF($D60="","",VLOOKUP($D60,'男單準備名單'!$A$7:$P$70,15))</f>
        <v>0</v>
      </c>
      <c r="C60" s="57">
        <f>IF($D60="","",VLOOKUP($D60,'男單準備名單'!$A$7:$P$70,16))</f>
        <v>999</v>
      </c>
      <c r="D60" s="56">
        <v>31</v>
      </c>
      <c r="E60" s="50" t="str">
        <f>UPPER(IF($D60="","",VLOOKUP($D60,'男單準備名單'!$A$7:$P$70,2)))</f>
        <v>黃柏睿</v>
      </c>
      <c r="F60" s="50"/>
      <c r="G60" s="50" t="str">
        <f>IF($D60="","",VLOOKUP($D60,'男單準備名單'!$A$7:$P$70,4))</f>
        <v>民族國小</v>
      </c>
      <c r="H60" s="181"/>
      <c r="I60" s="164"/>
      <c r="J60" s="179"/>
      <c r="K60" s="85">
        <f>UPPER(IF(OR(J60="a",J60="as"),I59,IF(OR(J60="b",J60="bs"),I61,)))</f>
      </c>
      <c r="L60" s="77"/>
      <c r="M60" s="70"/>
      <c r="N60" s="74"/>
      <c r="O60" s="70"/>
      <c r="P60" s="74"/>
      <c r="Q60" s="71"/>
    </row>
    <row r="61" spans="1:17" s="44" customFormat="1" ht="15" customHeight="1">
      <c r="A61" s="112" t="s">
        <v>40</v>
      </c>
      <c r="B61" s="57">
        <f>IF($D61="","",VLOOKUP($D61,'男單準備名單'!$A$7:$P$70,15))</f>
        <v>0</v>
      </c>
      <c r="C61" s="57">
        <f>IF($D61="","",VLOOKUP($D61,'男單準備名單'!$A$7:$P$70,16))</f>
        <v>999</v>
      </c>
      <c r="D61" s="56">
        <v>26</v>
      </c>
      <c r="E61" s="50" t="str">
        <f>UPPER(IF($D61="","",VLOOKUP($D61,'男單準備名單'!$A$7:$P$70,2)))</f>
        <v>廖冠智</v>
      </c>
      <c r="F61" s="50"/>
      <c r="G61" s="50" t="str">
        <f>IF($D61="","",VLOOKUP($D61,'男單準備名單'!$A$7:$P$70,4))</f>
        <v>民族國小</v>
      </c>
      <c r="H61" s="68"/>
      <c r="I61" s="85">
        <f>UPPER(IF(OR(H62="a",H62="as"),E61,IF(OR(H62="b",H62="bs"),E62,)))</f>
      </c>
      <c r="J61" s="78"/>
      <c r="K61" s="164"/>
      <c r="L61" s="72"/>
      <c r="M61" s="70"/>
      <c r="N61" s="74"/>
      <c r="O61" s="70"/>
      <c r="P61" s="74"/>
      <c r="Q61" s="71"/>
    </row>
    <row r="62" spans="1:17" s="44" customFormat="1" ht="15" customHeight="1">
      <c r="A62" s="114" t="s">
        <v>41</v>
      </c>
      <c r="B62" s="57" t="str">
        <f>IF($D62="","",VLOOKUP($D62,'男單準備名單'!$A$7:$P$70,15))</f>
        <v>S10</v>
      </c>
      <c r="C62" s="57">
        <f>IF($D62="","",VLOOKUP($D62,'男單準備名單'!$A$7:$P$70,16))</f>
        <v>46</v>
      </c>
      <c r="D62" s="56">
        <v>10</v>
      </c>
      <c r="E62" s="208" t="str">
        <f>UPPER(IF($D62="","",VLOOKUP($D62,'男單準備名單'!$A$7:$P$70,2)))</f>
        <v>顏維廷</v>
      </c>
      <c r="F62" s="208"/>
      <c r="G62" s="208" t="str">
        <f>IF($D62="","",VLOOKUP($D62,'男單準備名單'!$A$7:$P$70,4))</f>
        <v>中正國小</v>
      </c>
      <c r="H62" s="181"/>
      <c r="I62" s="164"/>
      <c r="J62" s="70"/>
      <c r="K62" s="72"/>
      <c r="L62" s="79"/>
      <c r="M62" s="160" t="s">
        <v>74</v>
      </c>
      <c r="N62" s="180"/>
      <c r="O62" s="85">
        <f>UPPER(IF(OR(N62="a",N62="as"),M58,IF(OR(N62="b",N62="bs"),M66,)))</f>
      </c>
      <c r="P62" s="78"/>
      <c r="Q62" s="71"/>
    </row>
    <row r="63" spans="1:17" s="44" customFormat="1" ht="15" customHeight="1">
      <c r="A63" s="111" t="s">
        <v>42</v>
      </c>
      <c r="B63" s="57" t="str">
        <f>IF($D63="","",VLOOKUP($D63,'男單準備名單'!$A$7:$P$70,15))</f>
        <v>S16</v>
      </c>
      <c r="C63" s="57">
        <f>IF($D63="","",VLOOKUP($D63,'男單準備名單'!$A$7:$P$70,16))</f>
        <v>83</v>
      </c>
      <c r="D63" s="56">
        <v>16</v>
      </c>
      <c r="E63" s="208" t="str">
        <f>UPPER(IF($D63="","",VLOOKUP($D63,'男單準備名單'!$A$7:$P$70,2)))</f>
        <v>陳建銘</v>
      </c>
      <c r="F63" s="208"/>
      <c r="G63" s="208" t="str">
        <f>IF($D63="","",VLOOKUP($D63,'男單準備名單'!$A$7:$P$70,4))</f>
        <v>新甲國小</v>
      </c>
      <c r="H63" s="68"/>
      <c r="I63" s="85">
        <f>UPPER(IF(OR(H64="a",H64="as"),E63,IF(OR(H64="b",H64="bs"),E64,)))</f>
      </c>
      <c r="J63" s="69"/>
      <c r="K63" s="70"/>
      <c r="L63" s="70"/>
      <c r="M63" s="70"/>
      <c r="N63" s="74"/>
      <c r="O63" s="164"/>
      <c r="P63" s="72"/>
      <c r="Q63" s="71"/>
    </row>
    <row r="64" spans="1:17" s="44" customFormat="1" ht="15" customHeight="1">
      <c r="A64" s="112" t="s">
        <v>43</v>
      </c>
      <c r="B64" s="57">
        <f>IF($D64="","",VLOOKUP($D64,'男單準備名單'!$A$7:$P$70,15))</f>
        <v>0</v>
      </c>
      <c r="C64" s="57">
        <f>IF($D64="","",VLOOKUP($D64,'男單準備名單'!$A$7:$P$70,16))</f>
        <v>999</v>
      </c>
      <c r="D64" s="56">
        <v>20</v>
      </c>
      <c r="E64" s="50" t="str">
        <f>UPPER(IF($D64="","",VLOOKUP($D64,'男單準備名單'!$A$7:$P$70,2)))</f>
        <v>楊宗翰</v>
      </c>
      <c r="F64" s="50"/>
      <c r="G64" s="50" t="str">
        <f>IF($D64="","",VLOOKUP($D64,'男單準備名單'!$A$7:$P$70,4))</f>
        <v>台南市</v>
      </c>
      <c r="H64" s="181"/>
      <c r="I64" s="164"/>
      <c r="J64" s="179"/>
      <c r="K64" s="85">
        <f>UPPER(IF(OR(J64="a",J64="as"),I63,IF(OR(J64="b",J64="bs"),I65,)))</f>
      </c>
      <c r="L64" s="69"/>
      <c r="M64" s="70"/>
      <c r="N64" s="74"/>
      <c r="O64" s="70"/>
      <c r="P64" s="72"/>
      <c r="Q64" s="71"/>
    </row>
    <row r="65" spans="1:17" s="44" customFormat="1" ht="15" customHeight="1">
      <c r="A65" s="113" t="s">
        <v>44</v>
      </c>
      <c r="B65" s="57">
        <f>IF($D65="","",VLOOKUP($D65,'男單準備名單'!$A$7:$P$70,15))</f>
        <v>0</v>
      </c>
      <c r="C65" s="57">
        <f>IF($D65="","",VLOOKUP($D65,'男單準備名單'!$A$7:$P$70,16))</f>
        <v>999</v>
      </c>
      <c r="D65" s="56">
        <v>29</v>
      </c>
      <c r="E65" s="50" t="str">
        <f>UPPER(IF($D65="","",VLOOKUP($D65,'男單準備名單'!$A$7:$P$70,2)))</f>
        <v>吳亞哲</v>
      </c>
      <c r="F65" s="50"/>
      <c r="G65" s="50" t="str">
        <f>IF($D65="","",VLOOKUP($D65,'男單準備名單'!$A$7:$P$70,4))</f>
        <v>民族國小</v>
      </c>
      <c r="H65" s="68"/>
      <c r="I65" s="85">
        <f>UPPER(IF(OR(H66="a",H66="as"),E65,IF(OR(H66="b",H66="bs"),E66,)))</f>
      </c>
      <c r="J65" s="73"/>
      <c r="K65" s="164"/>
      <c r="L65" s="74"/>
      <c r="M65" s="70"/>
      <c r="N65" s="74"/>
      <c r="O65" s="70"/>
      <c r="P65" s="72"/>
      <c r="Q65" s="71"/>
    </row>
    <row r="66" spans="1:17" s="44" customFormat="1" ht="15" customHeight="1">
      <c r="A66" s="113" t="s">
        <v>45</v>
      </c>
      <c r="B66" s="57">
        <f>IF($D66="","",VLOOKUP($D66,'男單準備名單'!$A$7:$P$70,15))</f>
        <v>0</v>
      </c>
      <c r="C66" s="57">
        <f>IF($D66="","",VLOOKUP($D66,'男單準備名單'!$A$7:$P$70,16))</f>
        <v>999</v>
      </c>
      <c r="D66" s="56">
        <v>37</v>
      </c>
      <c r="E66" s="50" t="str">
        <f>UPPER(IF($D66="","",VLOOKUP($D66,'男單準備名單'!$A$7:$P$70,2)))</f>
        <v>陳冠智</v>
      </c>
      <c r="F66" s="50"/>
      <c r="G66" s="50" t="str">
        <f>IF($D66="","",VLOOKUP($D66,'男單準備名單'!$A$7:$P$70,4))</f>
        <v>民族國小</v>
      </c>
      <c r="H66" s="181"/>
      <c r="I66" s="164"/>
      <c r="J66" s="72"/>
      <c r="K66" s="160" t="s">
        <v>74</v>
      </c>
      <c r="L66" s="180"/>
      <c r="M66" s="85">
        <f>UPPER(IF(OR(L66="a",L66="as"),K64,IF(OR(L66="b",L66="bs"),K68,)))</f>
      </c>
      <c r="N66" s="78"/>
      <c r="O66" s="70"/>
      <c r="P66" s="72"/>
      <c r="Q66" s="71"/>
    </row>
    <row r="67" spans="1:17" s="44" customFormat="1" ht="15" customHeight="1">
      <c r="A67" s="113" t="s">
        <v>46</v>
      </c>
      <c r="B67" s="57">
        <f>IF($D67="","",VLOOKUP($D67,'男單準備名單'!$A$7:$P$70,15))</f>
        <v>0</v>
      </c>
      <c r="C67" s="57">
        <f>IF($D67="","",VLOOKUP($D67,'男單準備名單'!$A$7:$P$70,16))</f>
        <v>999</v>
      </c>
      <c r="D67" s="56">
        <v>17</v>
      </c>
      <c r="E67" s="50" t="str">
        <f>UPPER(IF($D67="","",VLOOKUP($D67,'男單準備名單'!$A$7:$P$70,2)))</f>
        <v>李奕成</v>
      </c>
      <c r="F67" s="50"/>
      <c r="G67" s="50" t="str">
        <f>IF($D67="","",VLOOKUP($D67,'男單準備名單'!$A$7:$P$70,4))</f>
        <v>陽明國小</v>
      </c>
      <c r="H67" s="68"/>
      <c r="I67" s="85">
        <f>UPPER(IF(OR(H68="a",H68="as"),E67,IF(OR(H68="b",H68="bs"),E68,)))</f>
      </c>
      <c r="J67" s="69"/>
      <c r="K67" s="75"/>
      <c r="L67" s="76"/>
      <c r="M67" s="164"/>
      <c r="N67" s="70"/>
      <c r="O67" s="70"/>
      <c r="P67" s="70"/>
      <c r="Q67" s="71"/>
    </row>
    <row r="68" spans="1:17" s="44" customFormat="1" ht="15" customHeight="1">
      <c r="A68" s="113" t="s">
        <v>47</v>
      </c>
      <c r="B68" s="57">
        <f>IF($D68="","",VLOOKUP($D68,'男單準備名單'!$A$7:$P$70,15))</f>
        <v>0</v>
      </c>
      <c r="C68" s="57">
        <f>IF($D68="","",VLOOKUP($D68,'男單準備名單'!$A$7:$P$70,16))</f>
        <v>999</v>
      </c>
      <c r="D68" s="56">
        <v>39</v>
      </c>
      <c r="E68" s="50" t="str">
        <f>UPPER(IF($D68="","",VLOOKUP($D68,'男單準備名單'!$A$7:$P$70,2)))</f>
        <v>羅紹軒</v>
      </c>
      <c r="F68" s="50"/>
      <c r="G68" s="50" t="str">
        <f>IF($D68="","",VLOOKUP($D68,'男單準備名單'!$A$7:$P$70,4))</f>
        <v>民族國小</v>
      </c>
      <c r="H68" s="181"/>
      <c r="I68" s="164"/>
      <c r="J68" s="179"/>
      <c r="K68" s="85">
        <f>UPPER(IF(OR(J68="a",J68="as"),I67,IF(OR(J68="b",J68="bs"),I69,)))</f>
      </c>
      <c r="L68" s="77"/>
      <c r="M68" s="70"/>
      <c r="N68" s="70"/>
      <c r="O68" s="70"/>
      <c r="P68" s="70"/>
      <c r="Q68" s="71"/>
    </row>
    <row r="69" spans="1:17" s="44" customFormat="1" ht="15" customHeight="1">
      <c r="A69" s="112" t="s">
        <v>48</v>
      </c>
      <c r="B69" s="57">
        <f>IF($D69="","",VLOOKUP($D69,'男單準備名單'!$A$7:$P$70,15))</f>
      </c>
      <c r="C69" s="57">
        <f>IF($D69="","",VLOOKUP($D69,'男單準備名單'!$A$7:$P$70,16))</f>
      </c>
      <c r="D69" s="56"/>
      <c r="E69" s="50" t="s">
        <v>252</v>
      </c>
      <c r="F69" s="50"/>
      <c r="G69" s="50">
        <f>IF($D69="","",VLOOKUP($D69,'男單準備名單'!$A$7:$P$70,4))</f>
      </c>
      <c r="H69" s="68"/>
      <c r="I69" s="85">
        <f>UPPER(IF(OR(H70="a",H70="as"),E69,IF(OR(H70="b",H70="bs"),E70,)))</f>
      </c>
      <c r="J69" s="78"/>
      <c r="K69" s="164"/>
      <c r="L69" s="72"/>
      <c r="M69" s="70"/>
      <c r="N69" s="70"/>
      <c r="O69" s="70"/>
      <c r="P69" s="70"/>
      <c r="Q69" s="71"/>
    </row>
    <row r="70" spans="1:17" s="44" customFormat="1" ht="15" customHeight="1">
      <c r="A70" s="114" t="s">
        <v>49</v>
      </c>
      <c r="B70" s="57" t="str">
        <f>IF($D70="","",VLOOKUP($D70,'男單準備名單'!$A$7:$P$70,15))</f>
        <v>S2</v>
      </c>
      <c r="C70" s="57">
        <f>IF($D70="","",VLOOKUP($D70,'男單準備名單'!$A$7:$P$70,16))</f>
        <v>17</v>
      </c>
      <c r="D70" s="56">
        <v>2</v>
      </c>
      <c r="E70" s="208" t="str">
        <f>UPPER(IF($D70="","",VLOOKUP($D70,'男單準備名單'!$A$7:$P$70,2)))</f>
        <v>邱守詮</v>
      </c>
      <c r="F70" s="208"/>
      <c r="G70" s="208" t="str">
        <f>IF($D70="","",VLOOKUP($D70,'男單準備名單'!$A$7:$P$70,4))</f>
        <v>陽明國小</v>
      </c>
      <c r="H70" s="181"/>
      <c r="I70" s="164"/>
      <c r="J70" s="70"/>
      <c r="K70" s="72"/>
      <c r="L70" s="79"/>
      <c r="M70" s="72"/>
      <c r="N70" s="72"/>
      <c r="O70" s="70"/>
      <c r="P70" s="70"/>
      <c r="Q70" s="71"/>
    </row>
    <row r="71" spans="1:17" s="44" customFormat="1" ht="17.25" customHeight="1">
      <c r="A71" s="81"/>
      <c r="B71" s="190"/>
      <c r="C71" s="190"/>
      <c r="D71" s="252"/>
      <c r="E71" s="253"/>
      <c r="F71" s="254"/>
      <c r="G71" s="253"/>
      <c r="H71" s="79"/>
      <c r="I71" s="70"/>
      <c r="J71" s="70"/>
      <c r="K71" s="72"/>
      <c r="L71" s="79"/>
      <c r="M71" s="72"/>
      <c r="N71" s="72"/>
      <c r="O71" s="70"/>
      <c r="P71" s="70"/>
      <c r="Q71" s="71"/>
    </row>
    <row r="72" spans="1:9" ht="12.75">
      <c r="A72" s="255"/>
      <c r="B72" s="255"/>
      <c r="C72" s="255"/>
      <c r="D72" s="255"/>
      <c r="E72" s="255"/>
      <c r="F72" s="255"/>
      <c r="G72" s="255"/>
      <c r="H72" s="256"/>
      <c r="I72" s="255"/>
    </row>
  </sheetData>
  <sheetProtection/>
  <mergeCells count="1">
    <mergeCell ref="A4:C4"/>
  </mergeCells>
  <conditionalFormatting sqref="F7:F70">
    <cfRule type="expression" priority="1" dxfId="1" stopIfTrue="1">
      <formula>AND($D7&lt;9,$C7&gt;0)</formula>
    </cfRule>
  </conditionalFormatting>
  <conditionalFormatting sqref="G7:G70">
    <cfRule type="expression" priority="2" dxfId="1" stopIfTrue="1">
      <formula>AND($D7&lt;17,$C7&gt;0)</formula>
    </cfRule>
  </conditionalFormatting>
  <conditionalFormatting sqref="K58 K42 K26 K10 K50 K34 K18 K66 M14 M30 M46 M62 M55 M23 M38">
    <cfRule type="expression" priority="3" dxfId="11" stopIfTrue="1">
      <formula>AND($M$1="CU",K10="Umpire")</formula>
    </cfRule>
    <cfRule type="expression" priority="4" dxfId="10" stopIfTrue="1">
      <formula>AND($M$1="CU",K10&lt;&gt;"Umpire",L10&lt;&gt;"")</formula>
    </cfRule>
    <cfRule type="expression" priority="5" dxfId="9" stopIfTrue="1">
      <formula>AND($M$1="CU",K10&lt;&gt;"Umpire")</formula>
    </cfRule>
  </conditionalFormatting>
  <conditionalFormatting sqref="K8 K12 K16 K20 K24 K28 K32 K36 K40 K44 K48 K52 K56 K60 K64 K68 M18 M26 M34 M42 M50 M58 M66 O14 O30 O46 O62 O38 M10">
    <cfRule type="expression" priority="6" dxfId="1" stopIfTrue="1">
      <formula>J8="as"</formula>
    </cfRule>
    <cfRule type="expression" priority="7" dxfId="1" stopIfTrue="1">
      <formula>J8="bs"</formula>
    </cfRule>
  </conditionalFormatting>
  <conditionalFormatting sqref="I7 I9 I11 I13 I15 I17 I19 I21 I23 I25 I27 I29 I31 I33 I35 I37 I39 I41 I43 I45 I47 I49 I51 I53 I55 I57 I59 I61 I63 I65 I67 I69 O22 O54">
    <cfRule type="expression" priority="8" dxfId="1" stopIfTrue="1">
      <formula>H8="as"</formula>
    </cfRule>
    <cfRule type="expression" priority="9" dxfId="1" stopIfTrue="1">
      <formula>H8="bs"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12" dxfId="3" stopIfTrue="1">
      <formula>$M$1="CU"</formula>
    </cfRule>
  </conditionalFormatting>
  <conditionalFormatting sqref="D7:D70">
    <cfRule type="expression" priority="13"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16" header="0" footer="0"/>
  <pageSetup fitToHeight="1" fitToWidth="1" horizontalDpi="360" verticalDpi="360" orientation="portrait" paperSize="9" scale="76" r:id="rId4"/>
  <drawing r:id="rId3"/>
  <legacyDrawing r:id="rId2"/>
</worksheet>
</file>

<file path=xl/worksheets/sheet4.xml><?xml version="1.0" encoding="utf-8"?>
<worksheet xmlns="http://schemas.openxmlformats.org/spreadsheetml/2006/main" xmlns:r="http://schemas.openxmlformats.org/officeDocument/2006/relationships">
  <dimension ref="A1:R134"/>
  <sheetViews>
    <sheetView showGridLines="0" showZeros="0" zoomScale="110" zoomScaleNormal="110" zoomScalePageLayoutView="0" workbookViewId="0" topLeftCell="A1">
      <pane ySplit="6" topLeftCell="A7" activePane="bottomLeft" state="frozen"/>
      <selection pane="topLeft" activeCell="A4" sqref="A4:C4"/>
      <selection pane="bottomLeft" activeCell="O16" sqref="O16"/>
    </sheetView>
  </sheetViews>
  <sheetFormatPr defaultColWidth="9.140625" defaultRowHeight="12.75"/>
  <cols>
    <col min="1" max="1" width="3.8515625" style="0" customWidth="1"/>
    <col min="2" max="2" width="17.57421875" style="0" customWidth="1"/>
    <col min="3" max="3" width="16.57421875" style="0" customWidth="1"/>
    <col min="4" max="4" width="13.8515625" style="15" customWidth="1"/>
    <col min="5" max="5" width="12.140625" style="19" customWidth="1"/>
    <col min="6" max="7" width="8.57421875" style="19" customWidth="1"/>
    <col min="8" max="10" width="8.57421875" style="15" customWidth="1"/>
    <col min="11" max="11" width="7.7109375" style="15" hidden="1" customWidth="1"/>
    <col min="12" max="14" width="6.8515625" style="15" hidden="1" customWidth="1"/>
    <col min="15" max="16" width="8.57421875" style="15" customWidth="1"/>
    <col min="17" max="17" width="6.8515625" style="15" hidden="1" customWidth="1"/>
    <col min="18" max="18" width="8.57421875" style="15" customWidth="1"/>
    <col min="20" max="20" width="8.28125" style="0" customWidth="1"/>
  </cols>
  <sheetData>
    <row r="1" spans="1:18" ht="26.25">
      <c r="A1" s="241" t="str">
        <f>'Week SetUp'!$A$6</f>
        <v>第十屆福興盃</v>
      </c>
      <c r="B1" s="5"/>
      <c r="C1" s="5"/>
      <c r="D1" s="242" t="s">
        <v>116</v>
      </c>
      <c r="E1" s="17"/>
      <c r="F1" s="17"/>
      <c r="G1" s="17"/>
      <c r="H1" s="9"/>
      <c r="I1" s="16"/>
      <c r="J1" s="16"/>
      <c r="K1" s="16"/>
      <c r="L1" s="16"/>
      <c r="M1" s="16"/>
      <c r="N1" s="16"/>
      <c r="O1" s="16"/>
      <c r="P1" s="16"/>
      <c r="Q1" s="16"/>
      <c r="R1" s="20"/>
    </row>
    <row r="2" spans="1:18" ht="13.5" thickBot="1">
      <c r="A2" s="11" t="str">
        <f>'Week SetUp'!$A$8</f>
        <v>中、南區大專暨全國青少年網球錦標賽</v>
      </c>
      <c r="B2" s="12"/>
      <c r="C2" s="12"/>
      <c r="D2" s="188" t="s">
        <v>113</v>
      </c>
      <c r="E2" s="18"/>
      <c r="F2" s="18"/>
      <c r="G2" s="18"/>
      <c r="H2" s="18"/>
      <c r="I2" s="18"/>
      <c r="J2" s="9"/>
      <c r="K2" s="9"/>
      <c r="L2" s="9"/>
      <c r="M2" s="9"/>
      <c r="N2" s="9"/>
      <c r="O2" s="21"/>
      <c r="P2" s="22"/>
      <c r="Q2" s="22"/>
      <c r="R2" s="21"/>
    </row>
    <row r="3" spans="1:18" s="23" customFormat="1" ht="13.5" thickBot="1">
      <c r="A3" s="117" t="s">
        <v>5</v>
      </c>
      <c r="B3" s="118"/>
      <c r="C3" s="119"/>
      <c r="D3" s="42"/>
      <c r="E3" s="106"/>
      <c r="F3" s="106"/>
      <c r="G3" s="106"/>
      <c r="H3" s="42"/>
      <c r="I3" s="107"/>
      <c r="J3" s="43"/>
      <c r="K3" s="108"/>
      <c r="L3" s="202"/>
      <c r="M3" s="202"/>
      <c r="N3" s="202"/>
      <c r="O3" s="108" t="s">
        <v>83</v>
      </c>
      <c r="P3" s="103"/>
      <c r="Q3" s="103"/>
      <c r="R3" s="109"/>
    </row>
    <row r="4" spans="1:18" s="23" customFormat="1" ht="12.75">
      <c r="A4" s="243" t="s">
        <v>112</v>
      </c>
      <c r="B4" s="149"/>
      <c r="C4" s="249" t="s">
        <v>111</v>
      </c>
      <c r="D4" s="243" t="s">
        <v>98</v>
      </c>
      <c r="E4" s="151"/>
      <c r="F4" s="151"/>
      <c r="G4" s="151"/>
      <c r="H4" s="150"/>
      <c r="I4" s="152"/>
      <c r="J4" s="244" t="s">
        <v>99</v>
      </c>
      <c r="K4" s="46"/>
      <c r="L4" s="98"/>
      <c r="M4" s="98"/>
      <c r="N4" s="98"/>
      <c r="O4" s="46"/>
      <c r="P4" s="47"/>
      <c r="Q4" s="47"/>
      <c r="R4" s="48"/>
    </row>
    <row r="5" spans="1:18" s="23" customFormat="1" ht="13.5" thickBot="1">
      <c r="A5" s="285" t="str">
        <f>'Week SetUp'!$A$10</f>
        <v>101年2月1日~5日</v>
      </c>
      <c r="B5" s="285"/>
      <c r="C5" s="26" t="str">
        <f>'Week SetUp'!$C$10</f>
        <v>高雄中山網球場</v>
      </c>
      <c r="D5" s="27" t="str">
        <f>'Week SetUp'!$D$10</f>
        <v>國小組四年級</v>
      </c>
      <c r="E5" s="27"/>
      <c r="F5" s="27"/>
      <c r="G5" s="27"/>
      <c r="H5" s="27"/>
      <c r="I5" s="28"/>
      <c r="J5" s="25" t="str">
        <f>'Week SetUp'!$E$10</f>
        <v>李朝裕</v>
      </c>
      <c r="K5" s="31"/>
      <c r="L5" s="25"/>
      <c r="M5" s="25"/>
      <c r="N5" s="25"/>
      <c r="O5" s="31"/>
      <c r="P5" s="27"/>
      <c r="Q5" s="27"/>
      <c r="R5" s="169">
        <f>COUNTA(R7:R134)</f>
        <v>0</v>
      </c>
    </row>
    <row r="6" spans="1:18" ht="30" customHeight="1" thickBot="1">
      <c r="A6" s="157" t="s">
        <v>6</v>
      </c>
      <c r="B6" s="250" t="s">
        <v>102</v>
      </c>
      <c r="C6" s="250" t="s">
        <v>123</v>
      </c>
      <c r="D6" s="250" t="s">
        <v>103</v>
      </c>
      <c r="E6" s="148" t="s">
        <v>7</v>
      </c>
      <c r="F6" s="191" t="s">
        <v>95</v>
      </c>
      <c r="G6" s="193" t="s">
        <v>88</v>
      </c>
      <c r="H6" s="212" t="s">
        <v>84</v>
      </c>
      <c r="I6" s="212" t="s">
        <v>85</v>
      </c>
      <c r="J6" s="148" t="s">
        <v>86</v>
      </c>
      <c r="K6" s="235"/>
      <c r="L6" s="203" t="s">
        <v>90</v>
      </c>
      <c r="M6" s="204" t="s">
        <v>91</v>
      </c>
      <c r="N6" s="213"/>
      <c r="O6" s="211" t="s">
        <v>8</v>
      </c>
      <c r="P6" s="251" t="s">
        <v>100</v>
      </c>
      <c r="Q6" s="214" t="s">
        <v>89</v>
      </c>
      <c r="R6" s="193" t="s">
        <v>87</v>
      </c>
    </row>
    <row r="7" spans="1:18" s="35" customFormat="1" ht="18.75" customHeight="1">
      <c r="A7" s="45">
        <v>1</v>
      </c>
      <c r="B7" s="257" t="s">
        <v>205</v>
      </c>
      <c r="C7" s="261" t="s">
        <v>200</v>
      </c>
      <c r="D7" s="260" t="s">
        <v>215</v>
      </c>
      <c r="E7" s="192"/>
      <c r="F7" s="194"/>
      <c r="G7" s="183"/>
      <c r="H7" s="120"/>
      <c r="I7" s="120"/>
      <c r="J7" s="280" t="s">
        <v>234</v>
      </c>
      <c r="K7" s="236"/>
      <c r="L7" s="209"/>
      <c r="M7" s="210">
        <f aca="true" t="shared" si="0" ref="M7:M25">IF(R7="",999,R7)</f>
        <v>999</v>
      </c>
      <c r="N7" s="209"/>
      <c r="O7" s="278" t="s">
        <v>217</v>
      </c>
      <c r="P7" s="274">
        <v>8</v>
      </c>
      <c r="Q7" s="207">
        <f aca="true" t="shared" si="1" ref="Q7:Q25">IF(O7="DA",1,IF(O7="WC",2,IF(O7="SE",3,IF(O7="Q",4,IF(O7="LL",5,999)))))</f>
        <v>999</v>
      </c>
      <c r="R7" s="183"/>
    </row>
    <row r="8" spans="1:18" s="35" customFormat="1" ht="18.75" customHeight="1">
      <c r="A8" s="45">
        <v>2</v>
      </c>
      <c r="B8" s="257" t="s">
        <v>210</v>
      </c>
      <c r="C8" s="261" t="s">
        <v>200</v>
      </c>
      <c r="D8" s="260" t="s">
        <v>215</v>
      </c>
      <c r="E8" s="198"/>
      <c r="F8" s="199"/>
      <c r="G8" s="200"/>
      <c r="H8" s="197"/>
      <c r="I8" s="197"/>
      <c r="J8" s="280" t="s">
        <v>234</v>
      </c>
      <c r="K8" s="236"/>
      <c r="L8" s="209"/>
      <c r="M8" s="210">
        <f t="shared" si="0"/>
        <v>999</v>
      </c>
      <c r="N8" s="209"/>
      <c r="O8" s="278" t="s">
        <v>218</v>
      </c>
      <c r="P8" s="274">
        <v>13</v>
      </c>
      <c r="Q8" s="207">
        <f t="shared" si="1"/>
        <v>999</v>
      </c>
      <c r="R8" s="200"/>
    </row>
    <row r="9" spans="1:18" s="35" customFormat="1" ht="18.75" customHeight="1">
      <c r="A9" s="45">
        <v>3</v>
      </c>
      <c r="B9" s="257" t="s">
        <v>194</v>
      </c>
      <c r="C9" s="261" t="s">
        <v>196</v>
      </c>
      <c r="D9" s="260" t="s">
        <v>197</v>
      </c>
      <c r="E9" s="198"/>
      <c r="F9" s="199"/>
      <c r="G9" s="200"/>
      <c r="H9" s="197"/>
      <c r="I9" s="197"/>
      <c r="J9" s="280" t="s">
        <v>234</v>
      </c>
      <c r="K9" s="236"/>
      <c r="L9" s="209"/>
      <c r="M9" s="210">
        <f t="shared" si="0"/>
        <v>999</v>
      </c>
      <c r="N9" s="209"/>
      <c r="O9" s="278" t="s">
        <v>219</v>
      </c>
      <c r="P9" s="274">
        <v>28</v>
      </c>
      <c r="Q9" s="207" t="e">
        <f>IF(#REF!="DA",1,IF(#REF!="WC",2,IF(#REF!="SE",3,IF(#REF!="Q",4,IF(#REF!="LL",5,999)))))</f>
        <v>#REF!</v>
      </c>
      <c r="R9" s="200"/>
    </row>
    <row r="10" spans="1:18" s="35" customFormat="1" ht="18.75" customHeight="1">
      <c r="A10" s="45">
        <v>4</v>
      </c>
      <c r="B10" s="257" t="s">
        <v>202</v>
      </c>
      <c r="C10" s="261" t="s">
        <v>200</v>
      </c>
      <c r="D10" s="260" t="s">
        <v>201</v>
      </c>
      <c r="E10" s="198"/>
      <c r="F10" s="199"/>
      <c r="G10" s="200"/>
      <c r="H10" s="197"/>
      <c r="I10" s="197"/>
      <c r="J10" s="280" t="s">
        <v>234</v>
      </c>
      <c r="K10" s="236"/>
      <c r="L10" s="209"/>
      <c r="M10" s="210">
        <f t="shared" si="0"/>
        <v>999</v>
      </c>
      <c r="N10" s="209"/>
      <c r="O10" s="278" t="s">
        <v>220</v>
      </c>
      <c r="P10" s="274">
        <v>30</v>
      </c>
      <c r="Q10" s="207">
        <f>IF(O9="DA",1,IF(O9="WC",2,IF(O9="SE",3,IF(O9="Q",4,IF(O9="LL",5,999)))))</f>
        <v>999</v>
      </c>
      <c r="R10" s="200"/>
    </row>
    <row r="11" spans="1:18" s="35" customFormat="1" ht="18.75" customHeight="1">
      <c r="A11" s="45">
        <v>5</v>
      </c>
      <c r="B11" s="257" t="s">
        <v>213</v>
      </c>
      <c r="C11" s="261" t="s">
        <v>200</v>
      </c>
      <c r="D11" s="260" t="s">
        <v>215</v>
      </c>
      <c r="E11" s="198"/>
      <c r="F11" s="199"/>
      <c r="G11" s="200"/>
      <c r="H11" s="197"/>
      <c r="I11" s="197"/>
      <c r="J11" s="280" t="s">
        <v>234</v>
      </c>
      <c r="K11" s="236"/>
      <c r="L11" s="209"/>
      <c r="M11" s="210">
        <f t="shared" si="0"/>
        <v>999</v>
      </c>
      <c r="N11" s="209"/>
      <c r="O11" s="278" t="s">
        <v>221</v>
      </c>
      <c r="P11" s="275">
        <v>33</v>
      </c>
      <c r="Q11" s="207">
        <f>IF(O10="DA",1,IF(O10="WC",2,IF(O10="SE",3,IF(O10="Q",4,IF(O10="LL",5,999)))))</f>
        <v>999</v>
      </c>
      <c r="R11" s="200"/>
    </row>
    <row r="12" spans="1:18" s="35" customFormat="1" ht="18.75" customHeight="1">
      <c r="A12" s="45">
        <v>6</v>
      </c>
      <c r="B12" s="257" t="s">
        <v>208</v>
      </c>
      <c r="C12" s="261" t="s">
        <v>200</v>
      </c>
      <c r="D12" s="260" t="s">
        <v>215</v>
      </c>
      <c r="E12" s="198"/>
      <c r="F12" s="199"/>
      <c r="G12" s="200"/>
      <c r="H12" s="197"/>
      <c r="I12" s="197"/>
      <c r="J12" s="280" t="s">
        <v>234</v>
      </c>
      <c r="K12" s="236"/>
      <c r="L12" s="209"/>
      <c r="M12" s="210">
        <f t="shared" si="0"/>
        <v>999</v>
      </c>
      <c r="N12" s="209"/>
      <c r="O12" s="278" t="s">
        <v>222</v>
      </c>
      <c r="P12" s="274">
        <v>46</v>
      </c>
      <c r="Q12" s="207">
        <f>IF(O11="DA",1,IF(O11="WC",2,IF(O11="SE",3,IF(O11="Q",4,IF(O11="LL",5,999)))))</f>
        <v>999</v>
      </c>
      <c r="R12" s="200"/>
    </row>
    <row r="13" spans="1:18" s="35" customFormat="1" ht="18.75" customHeight="1">
      <c r="A13" s="45">
        <v>7</v>
      </c>
      <c r="B13" s="257" t="s">
        <v>214</v>
      </c>
      <c r="C13" s="261" t="s">
        <v>200</v>
      </c>
      <c r="D13" s="260" t="s">
        <v>215</v>
      </c>
      <c r="E13" s="198"/>
      <c r="F13" s="199"/>
      <c r="G13" s="200"/>
      <c r="H13" s="197"/>
      <c r="I13" s="197"/>
      <c r="J13" s="281" t="s">
        <v>234</v>
      </c>
      <c r="K13" s="236"/>
      <c r="L13" s="209"/>
      <c r="M13" s="210">
        <f t="shared" si="0"/>
        <v>999</v>
      </c>
      <c r="N13" s="209"/>
      <c r="O13" s="278" t="s">
        <v>258</v>
      </c>
      <c r="P13" s="274">
        <v>48</v>
      </c>
      <c r="Q13" s="207">
        <f>IF(O12="DA",1,IF(O12="WC",2,IF(O12="SE",3,IF(O12="Q",4,IF(O12="LL",5,999)))))</f>
        <v>999</v>
      </c>
      <c r="R13" s="200"/>
    </row>
    <row r="14" spans="1:18" s="35" customFormat="1" ht="18.75" customHeight="1">
      <c r="A14" s="45">
        <v>8</v>
      </c>
      <c r="B14" s="257" t="s">
        <v>193</v>
      </c>
      <c r="C14" s="261" t="s">
        <v>196</v>
      </c>
      <c r="D14" s="260" t="s">
        <v>197</v>
      </c>
      <c r="E14" s="198"/>
      <c r="F14" s="199"/>
      <c r="G14" s="200"/>
      <c r="H14" s="197"/>
      <c r="I14" s="197"/>
      <c r="J14" s="280" t="s">
        <v>234</v>
      </c>
      <c r="K14" s="236"/>
      <c r="L14" s="209"/>
      <c r="M14" s="210">
        <f t="shared" si="0"/>
        <v>999</v>
      </c>
      <c r="N14" s="209"/>
      <c r="O14" s="278" t="s">
        <v>259</v>
      </c>
      <c r="P14" s="274">
        <v>50</v>
      </c>
      <c r="Q14" s="207">
        <f t="shared" si="1"/>
        <v>999</v>
      </c>
      <c r="R14" s="200"/>
    </row>
    <row r="15" spans="1:18" s="35" customFormat="1" ht="18.75" customHeight="1">
      <c r="A15" s="45">
        <v>9</v>
      </c>
      <c r="B15" s="257" t="s">
        <v>195</v>
      </c>
      <c r="C15" s="261" t="s">
        <v>196</v>
      </c>
      <c r="D15" s="260" t="s">
        <v>197</v>
      </c>
      <c r="E15" s="198"/>
      <c r="F15" s="199"/>
      <c r="G15" s="200"/>
      <c r="H15" s="197"/>
      <c r="I15" s="197"/>
      <c r="J15" s="201"/>
      <c r="K15" s="236"/>
      <c r="L15" s="209"/>
      <c r="M15" s="210">
        <f t="shared" si="0"/>
        <v>999</v>
      </c>
      <c r="N15" s="209"/>
      <c r="O15" s="120"/>
      <c r="P15" s="274">
        <v>999</v>
      </c>
      <c r="Q15" s="207">
        <f t="shared" si="1"/>
        <v>999</v>
      </c>
      <c r="R15" s="200"/>
    </row>
    <row r="16" spans="1:18" s="35" customFormat="1" ht="18.75" customHeight="1">
      <c r="A16" s="45">
        <v>10</v>
      </c>
      <c r="B16" s="257" t="s">
        <v>198</v>
      </c>
      <c r="C16" s="261" t="s">
        <v>200</v>
      </c>
      <c r="D16" s="260" t="s">
        <v>201</v>
      </c>
      <c r="E16" s="198"/>
      <c r="F16" s="199"/>
      <c r="G16" s="200"/>
      <c r="H16" s="197"/>
      <c r="I16" s="197"/>
      <c r="J16" s="201"/>
      <c r="K16" s="236"/>
      <c r="L16" s="209"/>
      <c r="M16" s="210">
        <f t="shared" si="0"/>
        <v>999</v>
      </c>
      <c r="N16" s="209"/>
      <c r="O16" s="120"/>
      <c r="P16" s="274">
        <v>999</v>
      </c>
      <c r="Q16" s="207">
        <f t="shared" si="1"/>
        <v>999</v>
      </c>
      <c r="R16" s="200"/>
    </row>
    <row r="17" spans="1:18" s="35" customFormat="1" ht="18.75" customHeight="1">
      <c r="A17" s="45">
        <v>11</v>
      </c>
      <c r="B17" s="257" t="s">
        <v>199</v>
      </c>
      <c r="C17" s="261" t="s">
        <v>200</v>
      </c>
      <c r="D17" s="260" t="s">
        <v>201</v>
      </c>
      <c r="E17" s="198"/>
      <c r="F17" s="199"/>
      <c r="G17" s="200"/>
      <c r="H17" s="197"/>
      <c r="I17" s="197"/>
      <c r="J17" s="201"/>
      <c r="K17" s="236"/>
      <c r="L17" s="209"/>
      <c r="M17" s="210">
        <f t="shared" si="0"/>
        <v>999</v>
      </c>
      <c r="N17" s="209"/>
      <c r="O17" s="120"/>
      <c r="P17" s="275">
        <v>999</v>
      </c>
      <c r="Q17" s="207">
        <f t="shared" si="1"/>
        <v>999</v>
      </c>
      <c r="R17" s="200"/>
    </row>
    <row r="18" spans="1:18" s="35" customFormat="1" ht="18.75" customHeight="1">
      <c r="A18" s="45">
        <v>12</v>
      </c>
      <c r="B18" s="257" t="s">
        <v>203</v>
      </c>
      <c r="C18" s="261" t="s">
        <v>200</v>
      </c>
      <c r="D18" s="260" t="s">
        <v>201</v>
      </c>
      <c r="E18" s="198"/>
      <c r="F18" s="199"/>
      <c r="G18" s="200"/>
      <c r="H18" s="197"/>
      <c r="I18" s="197"/>
      <c r="J18" s="201"/>
      <c r="K18" s="236"/>
      <c r="L18" s="209"/>
      <c r="M18" s="210">
        <f t="shared" si="0"/>
        <v>999</v>
      </c>
      <c r="N18" s="209"/>
      <c r="O18" s="120"/>
      <c r="P18" s="274">
        <v>999</v>
      </c>
      <c r="Q18" s="207">
        <f t="shared" si="1"/>
        <v>999</v>
      </c>
      <c r="R18" s="200"/>
    </row>
    <row r="19" spans="1:18" s="35" customFormat="1" ht="18.75" customHeight="1">
      <c r="A19" s="45">
        <v>13</v>
      </c>
      <c r="B19" s="257" t="s">
        <v>204</v>
      </c>
      <c r="C19" s="261" t="s">
        <v>200</v>
      </c>
      <c r="D19" s="260" t="s">
        <v>215</v>
      </c>
      <c r="E19" s="198"/>
      <c r="F19" s="199"/>
      <c r="G19" s="200"/>
      <c r="H19" s="197"/>
      <c r="I19" s="197"/>
      <c r="J19" s="201"/>
      <c r="K19" s="236"/>
      <c r="L19" s="209"/>
      <c r="M19" s="210">
        <f t="shared" si="0"/>
        <v>999</v>
      </c>
      <c r="N19" s="209"/>
      <c r="O19" s="120"/>
      <c r="P19" s="274">
        <v>999</v>
      </c>
      <c r="Q19" s="207">
        <f t="shared" si="1"/>
        <v>999</v>
      </c>
      <c r="R19" s="200"/>
    </row>
    <row r="20" spans="1:18" s="35" customFormat="1" ht="18.75" customHeight="1">
      <c r="A20" s="45">
        <v>14</v>
      </c>
      <c r="B20" s="257" t="s">
        <v>206</v>
      </c>
      <c r="C20" s="261" t="s">
        <v>200</v>
      </c>
      <c r="D20" s="260" t="s">
        <v>215</v>
      </c>
      <c r="E20" s="198"/>
      <c r="F20" s="199"/>
      <c r="G20" s="200"/>
      <c r="H20" s="197"/>
      <c r="I20" s="197"/>
      <c r="J20" s="201"/>
      <c r="K20" s="236"/>
      <c r="L20" s="209"/>
      <c r="M20" s="210">
        <f t="shared" si="0"/>
        <v>999</v>
      </c>
      <c r="N20" s="209"/>
      <c r="O20" s="120"/>
      <c r="P20" s="274">
        <v>999</v>
      </c>
      <c r="Q20" s="207">
        <f t="shared" si="1"/>
        <v>999</v>
      </c>
      <c r="R20" s="200"/>
    </row>
    <row r="21" spans="1:18" s="35" customFormat="1" ht="18.75" customHeight="1">
      <c r="A21" s="45">
        <v>15</v>
      </c>
      <c r="B21" s="257" t="s">
        <v>207</v>
      </c>
      <c r="C21" s="261" t="s">
        <v>200</v>
      </c>
      <c r="D21" s="260" t="s">
        <v>215</v>
      </c>
      <c r="E21" s="198"/>
      <c r="F21" s="199"/>
      <c r="G21" s="200"/>
      <c r="H21" s="197"/>
      <c r="I21" s="197"/>
      <c r="J21" s="201"/>
      <c r="K21" s="236"/>
      <c r="L21" s="209"/>
      <c r="M21" s="210">
        <f t="shared" si="0"/>
        <v>999</v>
      </c>
      <c r="N21" s="209"/>
      <c r="O21" s="120"/>
      <c r="P21" s="274">
        <v>999</v>
      </c>
      <c r="Q21" s="207">
        <f t="shared" si="1"/>
        <v>999</v>
      </c>
      <c r="R21" s="200"/>
    </row>
    <row r="22" spans="1:18" s="35" customFormat="1" ht="18.75" customHeight="1">
      <c r="A22" s="45">
        <v>16</v>
      </c>
      <c r="B22" s="257" t="s">
        <v>209</v>
      </c>
      <c r="C22" s="261" t="s">
        <v>200</v>
      </c>
      <c r="D22" s="260" t="s">
        <v>215</v>
      </c>
      <c r="E22" s="198"/>
      <c r="F22" s="199"/>
      <c r="G22" s="200"/>
      <c r="H22" s="197"/>
      <c r="I22" s="197"/>
      <c r="J22" s="201"/>
      <c r="K22" s="236"/>
      <c r="L22" s="209"/>
      <c r="M22" s="210">
        <f t="shared" si="0"/>
        <v>999</v>
      </c>
      <c r="N22" s="209"/>
      <c r="O22" s="120"/>
      <c r="P22" s="274">
        <v>999</v>
      </c>
      <c r="Q22" s="207">
        <f t="shared" si="1"/>
        <v>999</v>
      </c>
      <c r="R22" s="200"/>
    </row>
    <row r="23" spans="1:18" s="35" customFormat="1" ht="18.75" customHeight="1">
      <c r="A23" s="45">
        <v>17</v>
      </c>
      <c r="B23" s="257" t="s">
        <v>211</v>
      </c>
      <c r="C23" s="261" t="s">
        <v>200</v>
      </c>
      <c r="D23" s="260" t="s">
        <v>215</v>
      </c>
      <c r="E23" s="198"/>
      <c r="F23" s="199"/>
      <c r="G23" s="200"/>
      <c r="H23" s="197"/>
      <c r="I23" s="197"/>
      <c r="J23" s="201"/>
      <c r="K23" s="236"/>
      <c r="L23" s="209"/>
      <c r="M23" s="210">
        <f t="shared" si="0"/>
        <v>999</v>
      </c>
      <c r="N23" s="209"/>
      <c r="O23" s="120"/>
      <c r="P23" s="276">
        <v>999</v>
      </c>
      <c r="Q23" s="207">
        <f t="shared" si="1"/>
        <v>999</v>
      </c>
      <c r="R23" s="200"/>
    </row>
    <row r="24" spans="1:18" s="35" customFormat="1" ht="18.75" customHeight="1">
      <c r="A24" s="45">
        <v>18</v>
      </c>
      <c r="B24" s="257" t="s">
        <v>212</v>
      </c>
      <c r="C24" s="261" t="s">
        <v>200</v>
      </c>
      <c r="D24" s="260" t="s">
        <v>215</v>
      </c>
      <c r="E24" s="198"/>
      <c r="F24" s="199"/>
      <c r="G24" s="200"/>
      <c r="H24" s="197"/>
      <c r="I24" s="197"/>
      <c r="J24" s="201"/>
      <c r="K24" s="236"/>
      <c r="L24" s="209"/>
      <c r="M24" s="210">
        <f t="shared" si="0"/>
        <v>999</v>
      </c>
      <c r="N24" s="209"/>
      <c r="O24" s="120"/>
      <c r="P24" s="276">
        <v>999</v>
      </c>
      <c r="Q24" s="207">
        <f t="shared" si="1"/>
        <v>999</v>
      </c>
      <c r="R24" s="200"/>
    </row>
    <row r="25" spans="1:18" s="35" customFormat="1" ht="18.75" customHeight="1">
      <c r="A25" s="45">
        <v>19</v>
      </c>
      <c r="B25" s="257" t="s">
        <v>216</v>
      </c>
      <c r="C25" s="261" t="s">
        <v>200</v>
      </c>
      <c r="D25" s="260" t="s">
        <v>215</v>
      </c>
      <c r="E25" s="198"/>
      <c r="F25" s="199"/>
      <c r="G25" s="200"/>
      <c r="H25" s="197"/>
      <c r="I25" s="197"/>
      <c r="J25" s="201"/>
      <c r="K25" s="236"/>
      <c r="L25" s="209"/>
      <c r="M25" s="210">
        <f t="shared" si="0"/>
        <v>999</v>
      </c>
      <c r="N25" s="209"/>
      <c r="O25" s="120"/>
      <c r="P25" s="276">
        <v>999</v>
      </c>
      <c r="Q25" s="207">
        <f t="shared" si="1"/>
        <v>999</v>
      </c>
      <c r="R25" s="200"/>
    </row>
    <row r="26" spans="1:18" s="35" customFormat="1" ht="18.75" customHeight="1">
      <c r="A26" s="45">
        <v>20</v>
      </c>
      <c r="B26" s="195"/>
      <c r="C26" s="196"/>
      <c r="D26" s="197"/>
      <c r="E26" s="198"/>
      <c r="F26" s="199"/>
      <c r="G26" s="200"/>
      <c r="H26" s="197"/>
      <c r="I26" s="197"/>
      <c r="J26" s="201"/>
      <c r="K26" s="236"/>
      <c r="L26" s="209"/>
      <c r="M26" s="210">
        <f aca="true" t="shared" si="2" ref="M26:M73">IF(R26="",999,R26)</f>
        <v>999</v>
      </c>
      <c r="N26" s="209"/>
      <c r="O26" s="120"/>
      <c r="P26" s="277">
        <f aca="true" t="shared" si="3" ref="P26:P38">IF(AND(H26&gt;0,OR(O26="DA",O26="WC",O26="Q",O26="LL",O26="SE")),H26,)</f>
        <v>0</v>
      </c>
      <c r="Q26" s="207">
        <f aca="true" t="shared" si="4" ref="Q26:Q38">IF(O26="DA",1,IF(O26="WC",2,IF(O26="SE",3,IF(O26="Q",4,IF(O26="LL",5,999)))))</f>
        <v>999</v>
      </c>
      <c r="R26" s="200"/>
    </row>
    <row r="27" spans="1:18" s="35" customFormat="1" ht="18.75" customHeight="1">
      <c r="A27" s="45">
        <v>21</v>
      </c>
      <c r="B27" s="195"/>
      <c r="C27" s="196"/>
      <c r="D27" s="197"/>
      <c r="E27" s="198"/>
      <c r="F27" s="199"/>
      <c r="G27" s="200"/>
      <c r="H27" s="197"/>
      <c r="I27" s="197"/>
      <c r="J27" s="201"/>
      <c r="K27" s="236"/>
      <c r="L27" s="209"/>
      <c r="M27" s="210">
        <f t="shared" si="2"/>
        <v>999</v>
      </c>
      <c r="N27" s="209"/>
      <c r="O27" s="120"/>
      <c r="P27" s="121">
        <f t="shared" si="3"/>
        <v>0</v>
      </c>
      <c r="Q27" s="207">
        <f t="shared" si="4"/>
        <v>999</v>
      </c>
      <c r="R27" s="200"/>
    </row>
    <row r="28" spans="1:18" s="35" customFormat="1" ht="18.75" customHeight="1">
      <c r="A28" s="45">
        <v>22</v>
      </c>
      <c r="B28" s="195"/>
      <c r="C28" s="196"/>
      <c r="D28" s="197"/>
      <c r="E28" s="198"/>
      <c r="F28" s="199"/>
      <c r="G28" s="200"/>
      <c r="H28" s="197"/>
      <c r="I28" s="197"/>
      <c r="J28" s="201"/>
      <c r="K28" s="236"/>
      <c r="L28" s="209"/>
      <c r="M28" s="210">
        <f t="shared" si="2"/>
        <v>999</v>
      </c>
      <c r="N28" s="209"/>
      <c r="O28" s="120"/>
      <c r="P28" s="121">
        <f t="shared" si="3"/>
        <v>0</v>
      </c>
      <c r="Q28" s="207">
        <f t="shared" si="4"/>
        <v>999</v>
      </c>
      <c r="R28" s="200"/>
    </row>
    <row r="29" spans="1:18" s="35" customFormat="1" ht="18.75" customHeight="1">
      <c r="A29" s="45">
        <v>23</v>
      </c>
      <c r="B29" s="195"/>
      <c r="C29" s="196"/>
      <c r="D29" s="197"/>
      <c r="E29" s="198"/>
      <c r="F29" s="199"/>
      <c r="G29" s="200"/>
      <c r="H29" s="197"/>
      <c r="I29" s="197"/>
      <c r="J29" s="201"/>
      <c r="K29" s="236"/>
      <c r="L29" s="209"/>
      <c r="M29" s="210">
        <f t="shared" si="2"/>
        <v>999</v>
      </c>
      <c r="N29" s="209"/>
      <c r="O29" s="120"/>
      <c r="P29" s="121">
        <f t="shared" si="3"/>
        <v>0</v>
      </c>
      <c r="Q29" s="207">
        <f t="shared" si="4"/>
        <v>999</v>
      </c>
      <c r="R29" s="200"/>
    </row>
    <row r="30" spans="1:18" s="35" customFormat="1" ht="18.75" customHeight="1">
      <c r="A30" s="45">
        <v>24</v>
      </c>
      <c r="B30" s="195"/>
      <c r="C30" s="196"/>
      <c r="D30" s="197"/>
      <c r="E30" s="198"/>
      <c r="F30" s="199"/>
      <c r="G30" s="200"/>
      <c r="H30" s="197"/>
      <c r="I30" s="197"/>
      <c r="J30" s="201"/>
      <c r="K30" s="236"/>
      <c r="L30" s="209"/>
      <c r="M30" s="210">
        <f t="shared" si="2"/>
        <v>999</v>
      </c>
      <c r="N30" s="209"/>
      <c r="O30" s="120"/>
      <c r="P30" s="121">
        <f t="shared" si="3"/>
        <v>0</v>
      </c>
      <c r="Q30" s="207">
        <f t="shared" si="4"/>
        <v>999</v>
      </c>
      <c r="R30" s="200"/>
    </row>
    <row r="31" spans="1:18" s="35" customFormat="1" ht="18.75" customHeight="1">
      <c r="A31" s="45">
        <v>25</v>
      </c>
      <c r="B31" s="195"/>
      <c r="C31" s="196"/>
      <c r="D31" s="197"/>
      <c r="E31" s="198"/>
      <c r="F31" s="199"/>
      <c r="G31" s="200"/>
      <c r="H31" s="197"/>
      <c r="I31" s="197"/>
      <c r="J31" s="201"/>
      <c r="K31" s="236"/>
      <c r="L31" s="209"/>
      <c r="M31" s="210">
        <f t="shared" si="2"/>
        <v>999</v>
      </c>
      <c r="N31" s="209"/>
      <c r="O31" s="120"/>
      <c r="P31" s="121">
        <f t="shared" si="3"/>
        <v>0</v>
      </c>
      <c r="Q31" s="207">
        <f t="shared" si="4"/>
        <v>999</v>
      </c>
      <c r="R31" s="200"/>
    </row>
    <row r="32" spans="1:18" s="35" customFormat="1" ht="18.75" customHeight="1">
      <c r="A32" s="45">
        <v>26</v>
      </c>
      <c r="B32" s="195"/>
      <c r="C32" s="196"/>
      <c r="D32" s="197"/>
      <c r="E32" s="198"/>
      <c r="F32" s="199"/>
      <c r="G32" s="200"/>
      <c r="H32" s="197"/>
      <c r="I32" s="197"/>
      <c r="J32" s="201"/>
      <c r="K32" s="236"/>
      <c r="L32" s="209"/>
      <c r="M32" s="210">
        <f t="shared" si="2"/>
        <v>999</v>
      </c>
      <c r="N32" s="209"/>
      <c r="O32" s="120"/>
      <c r="P32" s="121">
        <f t="shared" si="3"/>
        <v>0</v>
      </c>
      <c r="Q32" s="207">
        <f t="shared" si="4"/>
        <v>999</v>
      </c>
      <c r="R32" s="200"/>
    </row>
    <row r="33" spans="1:18" s="35" customFormat="1" ht="18.75" customHeight="1">
      <c r="A33" s="45">
        <v>27</v>
      </c>
      <c r="B33" s="195"/>
      <c r="C33" s="196"/>
      <c r="D33" s="197"/>
      <c r="E33" s="198"/>
      <c r="F33" s="199"/>
      <c r="G33" s="200"/>
      <c r="H33" s="197"/>
      <c r="I33" s="197"/>
      <c r="J33" s="201"/>
      <c r="K33" s="236"/>
      <c r="L33" s="209"/>
      <c r="M33" s="210">
        <f t="shared" si="2"/>
        <v>999</v>
      </c>
      <c r="N33" s="209"/>
      <c r="O33" s="120"/>
      <c r="P33" s="121">
        <f t="shared" si="3"/>
        <v>0</v>
      </c>
      <c r="Q33" s="207">
        <f t="shared" si="4"/>
        <v>999</v>
      </c>
      <c r="R33" s="200"/>
    </row>
    <row r="34" spans="1:18" s="35" customFormat="1" ht="18.75" customHeight="1">
      <c r="A34" s="45">
        <v>28</v>
      </c>
      <c r="B34" s="195"/>
      <c r="C34" s="196"/>
      <c r="D34" s="197"/>
      <c r="E34" s="198"/>
      <c r="F34" s="199"/>
      <c r="G34" s="200"/>
      <c r="H34" s="197"/>
      <c r="I34" s="197"/>
      <c r="J34" s="201"/>
      <c r="K34" s="236"/>
      <c r="L34" s="209"/>
      <c r="M34" s="210">
        <f t="shared" si="2"/>
        <v>999</v>
      </c>
      <c r="N34" s="209"/>
      <c r="O34" s="120"/>
      <c r="P34" s="121">
        <f t="shared" si="3"/>
        <v>0</v>
      </c>
      <c r="Q34" s="207">
        <f t="shared" si="4"/>
        <v>999</v>
      </c>
      <c r="R34" s="200"/>
    </row>
    <row r="35" spans="1:18" s="35" customFormat="1" ht="18.75" customHeight="1">
      <c r="A35" s="45">
        <v>29</v>
      </c>
      <c r="B35" s="195"/>
      <c r="C35" s="196"/>
      <c r="D35" s="197"/>
      <c r="E35" s="198"/>
      <c r="F35" s="199"/>
      <c r="G35" s="200"/>
      <c r="H35" s="197"/>
      <c r="I35" s="197"/>
      <c r="J35" s="201"/>
      <c r="K35" s="236"/>
      <c r="L35" s="209"/>
      <c r="M35" s="210">
        <f t="shared" si="2"/>
        <v>999</v>
      </c>
      <c r="N35" s="209"/>
      <c r="O35" s="120"/>
      <c r="P35" s="121">
        <f t="shared" si="3"/>
        <v>0</v>
      </c>
      <c r="Q35" s="207">
        <f t="shared" si="4"/>
        <v>999</v>
      </c>
      <c r="R35" s="200"/>
    </row>
    <row r="36" spans="1:18" s="35" customFormat="1" ht="18.75" customHeight="1">
      <c r="A36" s="45">
        <v>30</v>
      </c>
      <c r="B36" s="195"/>
      <c r="C36" s="196"/>
      <c r="D36" s="197"/>
      <c r="E36" s="198"/>
      <c r="F36" s="199"/>
      <c r="G36" s="200"/>
      <c r="H36" s="197"/>
      <c r="I36" s="197"/>
      <c r="J36" s="201"/>
      <c r="K36" s="236"/>
      <c r="L36" s="209"/>
      <c r="M36" s="210">
        <f t="shared" si="2"/>
        <v>999</v>
      </c>
      <c r="N36" s="209"/>
      <c r="O36" s="120"/>
      <c r="P36" s="121">
        <f t="shared" si="3"/>
        <v>0</v>
      </c>
      <c r="Q36" s="207">
        <f t="shared" si="4"/>
        <v>999</v>
      </c>
      <c r="R36" s="200"/>
    </row>
    <row r="37" spans="1:18" s="35" customFormat="1" ht="18.75" customHeight="1">
      <c r="A37" s="45">
        <v>31</v>
      </c>
      <c r="B37" s="195"/>
      <c r="C37" s="196"/>
      <c r="D37" s="197"/>
      <c r="E37" s="198"/>
      <c r="F37" s="199"/>
      <c r="G37" s="200"/>
      <c r="H37" s="197"/>
      <c r="I37" s="197"/>
      <c r="J37" s="201"/>
      <c r="K37" s="236"/>
      <c r="L37" s="209"/>
      <c r="M37" s="210">
        <f t="shared" si="2"/>
        <v>999</v>
      </c>
      <c r="N37" s="209"/>
      <c r="O37" s="120"/>
      <c r="P37" s="121">
        <f t="shared" si="3"/>
        <v>0</v>
      </c>
      <c r="Q37" s="207">
        <f t="shared" si="4"/>
        <v>999</v>
      </c>
      <c r="R37" s="200"/>
    </row>
    <row r="38" spans="1:18" s="35" customFormat="1" ht="18.75" customHeight="1">
      <c r="A38" s="45">
        <v>32</v>
      </c>
      <c r="B38" s="195"/>
      <c r="C38" s="196"/>
      <c r="D38" s="197"/>
      <c r="E38" s="198"/>
      <c r="F38" s="199"/>
      <c r="G38" s="200"/>
      <c r="H38" s="197"/>
      <c r="I38" s="197"/>
      <c r="J38" s="201"/>
      <c r="K38" s="236"/>
      <c r="L38" s="209"/>
      <c r="M38" s="210">
        <f t="shared" si="2"/>
        <v>999</v>
      </c>
      <c r="N38" s="209"/>
      <c r="O38" s="120"/>
      <c r="P38" s="121">
        <f t="shared" si="3"/>
        <v>0</v>
      </c>
      <c r="Q38" s="207">
        <f t="shared" si="4"/>
        <v>999</v>
      </c>
      <c r="R38" s="200"/>
    </row>
    <row r="39" spans="1:18" s="35" customFormat="1" ht="18.75" customHeight="1">
      <c r="A39" s="45">
        <v>33</v>
      </c>
      <c r="B39" s="195"/>
      <c r="C39" s="196"/>
      <c r="D39" s="197"/>
      <c r="E39" s="198"/>
      <c r="F39" s="199"/>
      <c r="G39" s="200"/>
      <c r="H39" s="197"/>
      <c r="I39" s="197"/>
      <c r="J39" s="201"/>
      <c r="K39" s="236"/>
      <c r="L39" s="209"/>
      <c r="M39" s="210">
        <f t="shared" si="2"/>
        <v>999</v>
      </c>
      <c r="N39" s="209"/>
      <c r="O39" s="120"/>
      <c r="P39" s="121">
        <f aca="true" t="shared" si="5" ref="P39:P70">IF(AND(H39&gt;0,OR(O39="DA",O39="WC",O39="Q",O39="LL",O39="SE")),H39,)</f>
        <v>0</v>
      </c>
      <c r="Q39" s="207">
        <f aca="true" t="shared" si="6" ref="Q39:Q70">IF(O39="DA",1,IF(O39="WC",2,IF(O39="SE",3,IF(O39="Q",4,IF(O39="LL",5,999)))))</f>
        <v>999</v>
      </c>
      <c r="R39" s="200"/>
    </row>
    <row r="40" spans="1:18" s="35" customFormat="1" ht="18.75" customHeight="1">
      <c r="A40" s="45">
        <v>34</v>
      </c>
      <c r="B40" s="195"/>
      <c r="C40" s="196"/>
      <c r="D40" s="197"/>
      <c r="E40" s="198"/>
      <c r="F40" s="199"/>
      <c r="G40" s="200"/>
      <c r="H40" s="197"/>
      <c r="I40" s="197"/>
      <c r="J40" s="201"/>
      <c r="K40" s="236"/>
      <c r="L40" s="209"/>
      <c r="M40" s="210">
        <f t="shared" si="2"/>
        <v>999</v>
      </c>
      <c r="N40" s="209"/>
      <c r="O40" s="120"/>
      <c r="P40" s="121">
        <f t="shared" si="5"/>
        <v>0</v>
      </c>
      <c r="Q40" s="207">
        <f t="shared" si="6"/>
        <v>999</v>
      </c>
      <c r="R40" s="200"/>
    </row>
    <row r="41" spans="1:18" s="35" customFormat="1" ht="18.75" customHeight="1">
      <c r="A41" s="45">
        <v>35</v>
      </c>
      <c r="B41" s="195"/>
      <c r="C41" s="196"/>
      <c r="D41" s="197"/>
      <c r="E41" s="198"/>
      <c r="F41" s="199"/>
      <c r="G41" s="200"/>
      <c r="H41" s="197"/>
      <c r="I41" s="197"/>
      <c r="J41" s="201"/>
      <c r="K41" s="236"/>
      <c r="L41" s="209"/>
      <c r="M41" s="210">
        <f t="shared" si="2"/>
        <v>999</v>
      </c>
      <c r="N41" s="209"/>
      <c r="O41" s="120"/>
      <c r="P41" s="121">
        <f t="shared" si="5"/>
        <v>0</v>
      </c>
      <c r="Q41" s="207">
        <f t="shared" si="6"/>
        <v>999</v>
      </c>
      <c r="R41" s="200"/>
    </row>
    <row r="42" spans="1:18" s="35" customFormat="1" ht="18.75" customHeight="1">
      <c r="A42" s="45">
        <v>36</v>
      </c>
      <c r="B42" s="195"/>
      <c r="C42" s="196"/>
      <c r="D42" s="197"/>
      <c r="E42" s="198"/>
      <c r="F42" s="199"/>
      <c r="G42" s="200"/>
      <c r="H42" s="197"/>
      <c r="I42" s="197"/>
      <c r="J42" s="201"/>
      <c r="K42" s="236"/>
      <c r="L42" s="209"/>
      <c r="M42" s="210">
        <f t="shared" si="2"/>
        <v>999</v>
      </c>
      <c r="N42" s="209"/>
      <c r="O42" s="120"/>
      <c r="P42" s="121">
        <f t="shared" si="5"/>
        <v>0</v>
      </c>
      <c r="Q42" s="207">
        <f t="shared" si="6"/>
        <v>999</v>
      </c>
      <c r="R42" s="200"/>
    </row>
    <row r="43" spans="1:18" s="35" customFormat="1" ht="18.75" customHeight="1">
      <c r="A43" s="45">
        <v>37</v>
      </c>
      <c r="B43" s="195"/>
      <c r="C43" s="196"/>
      <c r="D43" s="197"/>
      <c r="E43" s="198"/>
      <c r="F43" s="199"/>
      <c r="G43" s="200"/>
      <c r="H43" s="197"/>
      <c r="I43" s="197"/>
      <c r="J43" s="201"/>
      <c r="K43" s="236"/>
      <c r="L43" s="209"/>
      <c r="M43" s="210">
        <f t="shared" si="2"/>
        <v>999</v>
      </c>
      <c r="N43" s="209"/>
      <c r="O43" s="120"/>
      <c r="P43" s="121">
        <f t="shared" si="5"/>
        <v>0</v>
      </c>
      <c r="Q43" s="207">
        <f t="shared" si="6"/>
        <v>999</v>
      </c>
      <c r="R43" s="200"/>
    </row>
    <row r="44" spans="1:18" s="35" customFormat="1" ht="18.75" customHeight="1">
      <c r="A44" s="45">
        <v>38</v>
      </c>
      <c r="B44" s="195"/>
      <c r="C44" s="196"/>
      <c r="D44" s="197"/>
      <c r="E44" s="198"/>
      <c r="F44" s="199"/>
      <c r="G44" s="200"/>
      <c r="H44" s="197"/>
      <c r="I44" s="197"/>
      <c r="J44" s="201"/>
      <c r="K44" s="236"/>
      <c r="L44" s="209"/>
      <c r="M44" s="210">
        <f t="shared" si="2"/>
        <v>999</v>
      </c>
      <c r="N44" s="209"/>
      <c r="O44" s="120"/>
      <c r="P44" s="121">
        <f t="shared" si="5"/>
        <v>0</v>
      </c>
      <c r="Q44" s="207">
        <f t="shared" si="6"/>
        <v>999</v>
      </c>
      <c r="R44" s="200"/>
    </row>
    <row r="45" spans="1:18" s="35" customFormat="1" ht="18.75" customHeight="1">
      <c r="A45" s="45">
        <v>39</v>
      </c>
      <c r="B45" s="195"/>
      <c r="C45" s="196"/>
      <c r="D45" s="197"/>
      <c r="E45" s="198"/>
      <c r="F45" s="199"/>
      <c r="G45" s="200"/>
      <c r="H45" s="197"/>
      <c r="I45" s="197"/>
      <c r="J45" s="201"/>
      <c r="K45" s="236"/>
      <c r="L45" s="209"/>
      <c r="M45" s="210">
        <f t="shared" si="2"/>
        <v>999</v>
      </c>
      <c r="N45" s="209"/>
      <c r="O45" s="120"/>
      <c r="P45" s="121">
        <f t="shared" si="5"/>
        <v>0</v>
      </c>
      <c r="Q45" s="207">
        <f t="shared" si="6"/>
        <v>999</v>
      </c>
      <c r="R45" s="200"/>
    </row>
    <row r="46" spans="1:18" s="35" customFormat="1" ht="18.75" customHeight="1">
      <c r="A46" s="45">
        <v>40</v>
      </c>
      <c r="B46" s="195"/>
      <c r="C46" s="196"/>
      <c r="D46" s="197"/>
      <c r="E46" s="198"/>
      <c r="F46" s="199"/>
      <c r="G46" s="200"/>
      <c r="H46" s="197"/>
      <c r="I46" s="197"/>
      <c r="J46" s="201"/>
      <c r="K46" s="236"/>
      <c r="L46" s="209"/>
      <c r="M46" s="210">
        <f t="shared" si="2"/>
        <v>999</v>
      </c>
      <c r="N46" s="209"/>
      <c r="O46" s="120"/>
      <c r="P46" s="121">
        <f t="shared" si="5"/>
        <v>0</v>
      </c>
      <c r="Q46" s="207">
        <f t="shared" si="6"/>
        <v>999</v>
      </c>
      <c r="R46" s="200"/>
    </row>
    <row r="47" spans="1:18" s="35" customFormat="1" ht="18.75" customHeight="1">
      <c r="A47" s="45">
        <v>41</v>
      </c>
      <c r="B47" s="195"/>
      <c r="C47" s="196"/>
      <c r="D47" s="197"/>
      <c r="E47" s="198"/>
      <c r="F47" s="199"/>
      <c r="G47" s="200"/>
      <c r="H47" s="197"/>
      <c r="I47" s="197"/>
      <c r="J47" s="201"/>
      <c r="K47" s="236"/>
      <c r="L47" s="209"/>
      <c r="M47" s="210">
        <f t="shared" si="2"/>
        <v>999</v>
      </c>
      <c r="N47" s="209"/>
      <c r="O47" s="120"/>
      <c r="P47" s="121">
        <f t="shared" si="5"/>
        <v>0</v>
      </c>
      <c r="Q47" s="207">
        <f t="shared" si="6"/>
        <v>999</v>
      </c>
      <c r="R47" s="200"/>
    </row>
    <row r="48" spans="1:18" s="35" customFormat="1" ht="18.75" customHeight="1">
      <c r="A48" s="45">
        <v>42</v>
      </c>
      <c r="B48" s="195"/>
      <c r="C48" s="196"/>
      <c r="D48" s="197"/>
      <c r="E48" s="198"/>
      <c r="F48" s="199"/>
      <c r="G48" s="200"/>
      <c r="H48" s="197"/>
      <c r="I48" s="197"/>
      <c r="J48" s="201"/>
      <c r="K48" s="236"/>
      <c r="L48" s="209"/>
      <c r="M48" s="210">
        <f t="shared" si="2"/>
        <v>999</v>
      </c>
      <c r="N48" s="209"/>
      <c r="O48" s="120"/>
      <c r="P48" s="121">
        <f t="shared" si="5"/>
        <v>0</v>
      </c>
      <c r="Q48" s="207">
        <f t="shared" si="6"/>
        <v>999</v>
      </c>
      <c r="R48" s="200"/>
    </row>
    <row r="49" spans="1:18" s="35" customFormat="1" ht="18.75" customHeight="1">
      <c r="A49" s="45">
        <v>43</v>
      </c>
      <c r="B49" s="195"/>
      <c r="C49" s="196"/>
      <c r="D49" s="197"/>
      <c r="E49" s="198"/>
      <c r="F49" s="199"/>
      <c r="G49" s="200"/>
      <c r="H49" s="197"/>
      <c r="I49" s="197"/>
      <c r="J49" s="201"/>
      <c r="K49" s="236"/>
      <c r="L49" s="209"/>
      <c r="M49" s="210">
        <f t="shared" si="2"/>
        <v>999</v>
      </c>
      <c r="N49" s="209"/>
      <c r="O49" s="120"/>
      <c r="P49" s="121">
        <f t="shared" si="5"/>
        <v>0</v>
      </c>
      <c r="Q49" s="207">
        <f t="shared" si="6"/>
        <v>999</v>
      </c>
      <c r="R49" s="200"/>
    </row>
    <row r="50" spans="1:18" s="35" customFormat="1" ht="18.75" customHeight="1">
      <c r="A50" s="45">
        <v>44</v>
      </c>
      <c r="B50" s="195"/>
      <c r="C50" s="196"/>
      <c r="D50" s="197"/>
      <c r="E50" s="198"/>
      <c r="F50" s="199"/>
      <c r="G50" s="200"/>
      <c r="H50" s="197"/>
      <c r="I50" s="197"/>
      <c r="J50" s="201"/>
      <c r="K50" s="236"/>
      <c r="L50" s="209"/>
      <c r="M50" s="210">
        <f t="shared" si="2"/>
        <v>999</v>
      </c>
      <c r="N50" s="209"/>
      <c r="O50" s="120"/>
      <c r="P50" s="121">
        <f t="shared" si="5"/>
        <v>0</v>
      </c>
      <c r="Q50" s="207">
        <f t="shared" si="6"/>
        <v>999</v>
      </c>
      <c r="R50" s="200"/>
    </row>
    <row r="51" spans="1:18" s="35" customFormat="1" ht="18.75" customHeight="1">
      <c r="A51" s="45">
        <v>45</v>
      </c>
      <c r="B51" s="195"/>
      <c r="C51" s="196"/>
      <c r="D51" s="197"/>
      <c r="E51" s="198"/>
      <c r="F51" s="199"/>
      <c r="G51" s="200"/>
      <c r="H51" s="197"/>
      <c r="I51" s="197"/>
      <c r="J51" s="201"/>
      <c r="K51" s="236"/>
      <c r="L51" s="209"/>
      <c r="M51" s="210">
        <f t="shared" si="2"/>
        <v>999</v>
      </c>
      <c r="N51" s="209"/>
      <c r="O51" s="120"/>
      <c r="P51" s="121">
        <f t="shared" si="5"/>
        <v>0</v>
      </c>
      <c r="Q51" s="207">
        <f t="shared" si="6"/>
        <v>999</v>
      </c>
      <c r="R51" s="200"/>
    </row>
    <row r="52" spans="1:18" s="35" customFormat="1" ht="18.75" customHeight="1">
      <c r="A52" s="45">
        <v>46</v>
      </c>
      <c r="B52" s="195"/>
      <c r="C52" s="196"/>
      <c r="D52" s="197"/>
      <c r="E52" s="198"/>
      <c r="F52" s="199"/>
      <c r="G52" s="200"/>
      <c r="H52" s="197"/>
      <c r="I52" s="197"/>
      <c r="J52" s="201"/>
      <c r="K52" s="236"/>
      <c r="L52" s="209"/>
      <c r="M52" s="210">
        <f t="shared" si="2"/>
        <v>999</v>
      </c>
      <c r="N52" s="209"/>
      <c r="O52" s="120"/>
      <c r="P52" s="121">
        <f t="shared" si="5"/>
        <v>0</v>
      </c>
      <c r="Q52" s="207">
        <f t="shared" si="6"/>
        <v>999</v>
      </c>
      <c r="R52" s="200"/>
    </row>
    <row r="53" spans="1:18" s="35" customFormat="1" ht="18.75" customHeight="1">
      <c r="A53" s="45">
        <v>47</v>
      </c>
      <c r="B53" s="195"/>
      <c r="C53" s="196"/>
      <c r="D53" s="197"/>
      <c r="E53" s="198"/>
      <c r="F53" s="199"/>
      <c r="G53" s="200"/>
      <c r="H53" s="197"/>
      <c r="I53" s="197"/>
      <c r="J53" s="201"/>
      <c r="K53" s="236"/>
      <c r="L53" s="209"/>
      <c r="M53" s="210">
        <f t="shared" si="2"/>
        <v>999</v>
      </c>
      <c r="N53" s="209"/>
      <c r="O53" s="120"/>
      <c r="P53" s="121">
        <f t="shared" si="5"/>
        <v>0</v>
      </c>
      <c r="Q53" s="207">
        <f t="shared" si="6"/>
        <v>999</v>
      </c>
      <c r="R53" s="200"/>
    </row>
    <row r="54" spans="1:18" s="35" customFormat="1" ht="18.75" customHeight="1">
      <c r="A54" s="45">
        <v>48</v>
      </c>
      <c r="B54" s="195"/>
      <c r="C54" s="196"/>
      <c r="D54" s="197"/>
      <c r="E54" s="198"/>
      <c r="F54" s="199"/>
      <c r="G54" s="200"/>
      <c r="H54" s="197"/>
      <c r="I54" s="197"/>
      <c r="J54" s="201"/>
      <c r="K54" s="236"/>
      <c r="L54" s="209"/>
      <c r="M54" s="210">
        <f t="shared" si="2"/>
        <v>999</v>
      </c>
      <c r="N54" s="209"/>
      <c r="O54" s="120"/>
      <c r="P54" s="121">
        <f t="shared" si="5"/>
        <v>0</v>
      </c>
      <c r="Q54" s="207">
        <f t="shared" si="6"/>
        <v>999</v>
      </c>
      <c r="R54" s="200"/>
    </row>
    <row r="55" spans="1:18" s="35" customFormat="1" ht="18.75" customHeight="1">
      <c r="A55" s="45">
        <v>49</v>
      </c>
      <c r="B55" s="195"/>
      <c r="C55" s="196"/>
      <c r="D55" s="197"/>
      <c r="E55" s="198"/>
      <c r="F55" s="199"/>
      <c r="G55" s="200"/>
      <c r="H55" s="197"/>
      <c r="I55" s="197"/>
      <c r="J55" s="201"/>
      <c r="K55" s="236"/>
      <c r="L55" s="209"/>
      <c r="M55" s="210">
        <f t="shared" si="2"/>
        <v>999</v>
      </c>
      <c r="N55" s="209"/>
      <c r="O55" s="120"/>
      <c r="P55" s="121">
        <f t="shared" si="5"/>
        <v>0</v>
      </c>
      <c r="Q55" s="207">
        <f t="shared" si="6"/>
        <v>999</v>
      </c>
      <c r="R55" s="200"/>
    </row>
    <row r="56" spans="1:18" s="35" customFormat="1" ht="18.75" customHeight="1">
      <c r="A56" s="45">
        <v>50</v>
      </c>
      <c r="B56" s="195"/>
      <c r="C56" s="196"/>
      <c r="D56" s="197"/>
      <c r="E56" s="198"/>
      <c r="F56" s="199"/>
      <c r="G56" s="200"/>
      <c r="H56" s="197"/>
      <c r="I56" s="197"/>
      <c r="J56" s="201"/>
      <c r="K56" s="236"/>
      <c r="L56" s="209"/>
      <c r="M56" s="210">
        <f t="shared" si="2"/>
        <v>999</v>
      </c>
      <c r="N56" s="209"/>
      <c r="O56" s="120"/>
      <c r="P56" s="121">
        <f t="shared" si="5"/>
        <v>0</v>
      </c>
      <c r="Q56" s="207">
        <f t="shared" si="6"/>
        <v>999</v>
      </c>
      <c r="R56" s="200"/>
    </row>
    <row r="57" spans="1:18" s="35" customFormat="1" ht="18.75" customHeight="1">
      <c r="A57" s="45">
        <v>51</v>
      </c>
      <c r="B57" s="195"/>
      <c r="C57" s="196"/>
      <c r="D57" s="197"/>
      <c r="E57" s="198"/>
      <c r="F57" s="199"/>
      <c r="G57" s="200"/>
      <c r="H57" s="197"/>
      <c r="I57" s="197"/>
      <c r="J57" s="201"/>
      <c r="K57" s="236"/>
      <c r="L57" s="209"/>
      <c r="M57" s="210">
        <f t="shared" si="2"/>
        <v>999</v>
      </c>
      <c r="N57" s="209"/>
      <c r="O57" s="120"/>
      <c r="P57" s="121">
        <f t="shared" si="5"/>
        <v>0</v>
      </c>
      <c r="Q57" s="207">
        <f t="shared" si="6"/>
        <v>999</v>
      </c>
      <c r="R57" s="200"/>
    </row>
    <row r="58" spans="1:18" s="35" customFormat="1" ht="18.75" customHeight="1">
      <c r="A58" s="45">
        <v>52</v>
      </c>
      <c r="B58" s="195"/>
      <c r="C58" s="196"/>
      <c r="D58" s="197"/>
      <c r="E58" s="198"/>
      <c r="F58" s="199"/>
      <c r="G58" s="200"/>
      <c r="H58" s="197"/>
      <c r="I58" s="197"/>
      <c r="J58" s="201"/>
      <c r="K58" s="236"/>
      <c r="L58" s="209"/>
      <c r="M58" s="210">
        <f t="shared" si="2"/>
        <v>999</v>
      </c>
      <c r="N58" s="209"/>
      <c r="O58" s="120"/>
      <c r="P58" s="121">
        <f t="shared" si="5"/>
        <v>0</v>
      </c>
      <c r="Q58" s="207">
        <f t="shared" si="6"/>
        <v>999</v>
      </c>
      <c r="R58" s="200"/>
    </row>
    <row r="59" spans="1:18" s="35" customFormat="1" ht="18.75" customHeight="1">
      <c r="A59" s="45">
        <v>53</v>
      </c>
      <c r="B59" s="195"/>
      <c r="C59" s="196"/>
      <c r="D59" s="197"/>
      <c r="E59" s="198"/>
      <c r="F59" s="199"/>
      <c r="G59" s="200"/>
      <c r="H59" s="197"/>
      <c r="I59" s="197"/>
      <c r="J59" s="201"/>
      <c r="K59" s="236"/>
      <c r="L59" s="209"/>
      <c r="M59" s="210">
        <f t="shared" si="2"/>
        <v>999</v>
      </c>
      <c r="N59" s="209"/>
      <c r="O59" s="120"/>
      <c r="P59" s="121">
        <f t="shared" si="5"/>
        <v>0</v>
      </c>
      <c r="Q59" s="207">
        <f t="shared" si="6"/>
        <v>999</v>
      </c>
      <c r="R59" s="200"/>
    </row>
    <row r="60" spans="1:18" s="35" customFormat="1" ht="18.75" customHeight="1">
      <c r="A60" s="45">
        <v>54</v>
      </c>
      <c r="B60" s="195"/>
      <c r="C60" s="196"/>
      <c r="D60" s="197"/>
      <c r="E60" s="198"/>
      <c r="F60" s="199"/>
      <c r="G60" s="200"/>
      <c r="H60" s="197"/>
      <c r="I60" s="197"/>
      <c r="J60" s="201"/>
      <c r="K60" s="236"/>
      <c r="L60" s="209"/>
      <c r="M60" s="210">
        <f t="shared" si="2"/>
        <v>999</v>
      </c>
      <c r="N60" s="209"/>
      <c r="O60" s="120"/>
      <c r="P60" s="121">
        <f t="shared" si="5"/>
        <v>0</v>
      </c>
      <c r="Q60" s="207">
        <f t="shared" si="6"/>
        <v>999</v>
      </c>
      <c r="R60" s="200"/>
    </row>
    <row r="61" spans="1:18" s="35" customFormat="1" ht="18.75" customHeight="1">
      <c r="A61" s="45">
        <v>55</v>
      </c>
      <c r="B61" s="195"/>
      <c r="C61" s="196"/>
      <c r="D61" s="197"/>
      <c r="E61" s="198"/>
      <c r="F61" s="199"/>
      <c r="G61" s="200"/>
      <c r="H61" s="197"/>
      <c r="I61" s="197"/>
      <c r="J61" s="201"/>
      <c r="K61" s="236"/>
      <c r="L61" s="209"/>
      <c r="M61" s="210">
        <f t="shared" si="2"/>
        <v>999</v>
      </c>
      <c r="N61" s="209"/>
      <c r="O61" s="120"/>
      <c r="P61" s="121">
        <f t="shared" si="5"/>
        <v>0</v>
      </c>
      <c r="Q61" s="207">
        <f t="shared" si="6"/>
        <v>999</v>
      </c>
      <c r="R61" s="200"/>
    </row>
    <row r="62" spans="1:18" s="35" customFormat="1" ht="18.75" customHeight="1">
      <c r="A62" s="45">
        <v>56</v>
      </c>
      <c r="B62" s="195"/>
      <c r="C62" s="196"/>
      <c r="D62" s="197"/>
      <c r="E62" s="198"/>
      <c r="F62" s="199"/>
      <c r="G62" s="200"/>
      <c r="H62" s="197"/>
      <c r="I62" s="197"/>
      <c r="J62" s="201"/>
      <c r="K62" s="236"/>
      <c r="L62" s="209"/>
      <c r="M62" s="210">
        <f t="shared" si="2"/>
        <v>999</v>
      </c>
      <c r="N62" s="209"/>
      <c r="O62" s="120"/>
      <c r="P62" s="121">
        <f t="shared" si="5"/>
        <v>0</v>
      </c>
      <c r="Q62" s="207">
        <f t="shared" si="6"/>
        <v>999</v>
      </c>
      <c r="R62" s="200"/>
    </row>
    <row r="63" spans="1:18" s="35" customFormat="1" ht="18.75" customHeight="1">
      <c r="A63" s="45">
        <v>57</v>
      </c>
      <c r="B63" s="195"/>
      <c r="C63" s="196"/>
      <c r="D63" s="197"/>
      <c r="E63" s="198"/>
      <c r="F63" s="199"/>
      <c r="G63" s="200"/>
      <c r="H63" s="197"/>
      <c r="I63" s="197"/>
      <c r="J63" s="201"/>
      <c r="K63" s="236"/>
      <c r="L63" s="209"/>
      <c r="M63" s="210">
        <f t="shared" si="2"/>
        <v>999</v>
      </c>
      <c r="N63" s="209"/>
      <c r="O63" s="120"/>
      <c r="P63" s="121">
        <f t="shared" si="5"/>
        <v>0</v>
      </c>
      <c r="Q63" s="207">
        <f t="shared" si="6"/>
        <v>999</v>
      </c>
      <c r="R63" s="200"/>
    </row>
    <row r="64" spans="1:18" s="35" customFormat="1" ht="18.75" customHeight="1">
      <c r="A64" s="45">
        <v>58</v>
      </c>
      <c r="B64" s="195"/>
      <c r="C64" s="196"/>
      <c r="D64" s="197"/>
      <c r="E64" s="198"/>
      <c r="F64" s="199"/>
      <c r="G64" s="200"/>
      <c r="H64" s="197"/>
      <c r="I64" s="197"/>
      <c r="J64" s="201"/>
      <c r="K64" s="236"/>
      <c r="L64" s="209"/>
      <c r="M64" s="210">
        <f t="shared" si="2"/>
        <v>999</v>
      </c>
      <c r="N64" s="209"/>
      <c r="O64" s="120"/>
      <c r="P64" s="121">
        <f t="shared" si="5"/>
        <v>0</v>
      </c>
      <c r="Q64" s="207">
        <f t="shared" si="6"/>
        <v>999</v>
      </c>
      <c r="R64" s="200"/>
    </row>
    <row r="65" spans="1:18" s="35" customFormat="1" ht="18.75" customHeight="1">
      <c r="A65" s="45">
        <v>59</v>
      </c>
      <c r="B65" s="195"/>
      <c r="C65" s="196"/>
      <c r="D65" s="197"/>
      <c r="E65" s="198"/>
      <c r="F65" s="199"/>
      <c r="G65" s="200"/>
      <c r="H65" s="197"/>
      <c r="I65" s="197"/>
      <c r="J65" s="201"/>
      <c r="K65" s="236"/>
      <c r="L65" s="209"/>
      <c r="M65" s="210">
        <f t="shared" si="2"/>
        <v>999</v>
      </c>
      <c r="N65" s="209"/>
      <c r="O65" s="120"/>
      <c r="P65" s="121">
        <f t="shared" si="5"/>
        <v>0</v>
      </c>
      <c r="Q65" s="207">
        <f t="shared" si="6"/>
        <v>999</v>
      </c>
      <c r="R65" s="200"/>
    </row>
    <row r="66" spans="1:18" s="35" customFormat="1" ht="18.75" customHeight="1">
      <c r="A66" s="45">
        <v>60</v>
      </c>
      <c r="B66" s="195"/>
      <c r="C66" s="196"/>
      <c r="D66" s="197"/>
      <c r="E66" s="198"/>
      <c r="F66" s="199"/>
      <c r="G66" s="200"/>
      <c r="H66" s="197"/>
      <c r="I66" s="197"/>
      <c r="J66" s="201"/>
      <c r="K66" s="236"/>
      <c r="L66" s="209"/>
      <c r="M66" s="210">
        <f t="shared" si="2"/>
        <v>999</v>
      </c>
      <c r="N66" s="209"/>
      <c r="O66" s="120"/>
      <c r="P66" s="121">
        <f t="shared" si="5"/>
        <v>0</v>
      </c>
      <c r="Q66" s="207">
        <f t="shared" si="6"/>
        <v>999</v>
      </c>
      <c r="R66" s="200"/>
    </row>
    <row r="67" spans="1:18" s="35" customFormat="1" ht="18.75" customHeight="1">
      <c r="A67" s="45">
        <v>61</v>
      </c>
      <c r="B67" s="195"/>
      <c r="C67" s="196"/>
      <c r="D67" s="197"/>
      <c r="E67" s="198"/>
      <c r="F67" s="199"/>
      <c r="G67" s="200"/>
      <c r="H67" s="197"/>
      <c r="I67" s="197"/>
      <c r="J67" s="201"/>
      <c r="K67" s="236"/>
      <c r="L67" s="209"/>
      <c r="M67" s="210">
        <f t="shared" si="2"/>
        <v>999</v>
      </c>
      <c r="N67" s="209"/>
      <c r="O67" s="120"/>
      <c r="P67" s="121">
        <f t="shared" si="5"/>
        <v>0</v>
      </c>
      <c r="Q67" s="207">
        <f t="shared" si="6"/>
        <v>999</v>
      </c>
      <c r="R67" s="200"/>
    </row>
    <row r="68" spans="1:18" s="35" customFormat="1" ht="18.75" customHeight="1">
      <c r="A68" s="45">
        <v>62</v>
      </c>
      <c r="B68" s="195"/>
      <c r="C68" s="196"/>
      <c r="D68" s="197"/>
      <c r="E68" s="198"/>
      <c r="F68" s="199"/>
      <c r="G68" s="200"/>
      <c r="H68" s="197"/>
      <c r="I68" s="197"/>
      <c r="J68" s="201"/>
      <c r="K68" s="236"/>
      <c r="L68" s="209"/>
      <c r="M68" s="210">
        <f t="shared" si="2"/>
        <v>999</v>
      </c>
      <c r="N68" s="209"/>
      <c r="O68" s="120"/>
      <c r="P68" s="121">
        <f t="shared" si="5"/>
        <v>0</v>
      </c>
      <c r="Q68" s="207">
        <f t="shared" si="6"/>
        <v>999</v>
      </c>
      <c r="R68" s="200"/>
    </row>
    <row r="69" spans="1:18" s="35" customFormat="1" ht="18.75" customHeight="1">
      <c r="A69" s="45">
        <v>63</v>
      </c>
      <c r="B69" s="195"/>
      <c r="C69" s="196"/>
      <c r="D69" s="197"/>
      <c r="E69" s="198"/>
      <c r="F69" s="199"/>
      <c r="G69" s="200"/>
      <c r="H69" s="197"/>
      <c r="I69" s="197"/>
      <c r="J69" s="201"/>
      <c r="K69" s="236"/>
      <c r="L69" s="209"/>
      <c r="M69" s="210">
        <f t="shared" si="2"/>
        <v>999</v>
      </c>
      <c r="N69" s="209"/>
      <c r="O69" s="120"/>
      <c r="P69" s="121">
        <f t="shared" si="5"/>
        <v>0</v>
      </c>
      <c r="Q69" s="207">
        <f t="shared" si="6"/>
        <v>999</v>
      </c>
      <c r="R69" s="200"/>
    </row>
    <row r="70" spans="1:18" s="35" customFormat="1" ht="18.75" customHeight="1">
      <c r="A70" s="45">
        <v>64</v>
      </c>
      <c r="B70" s="195"/>
      <c r="C70" s="196"/>
      <c r="D70" s="197"/>
      <c r="E70" s="198"/>
      <c r="F70" s="199"/>
      <c r="G70" s="200"/>
      <c r="H70" s="197"/>
      <c r="I70" s="197"/>
      <c r="J70" s="201"/>
      <c r="K70" s="236"/>
      <c r="L70" s="209"/>
      <c r="M70" s="210">
        <f t="shared" si="2"/>
        <v>999</v>
      </c>
      <c r="N70" s="209"/>
      <c r="O70" s="120"/>
      <c r="P70" s="121">
        <f t="shared" si="5"/>
        <v>0</v>
      </c>
      <c r="Q70" s="207">
        <f t="shared" si="6"/>
        <v>999</v>
      </c>
      <c r="R70" s="200"/>
    </row>
    <row r="71" spans="1:18" s="35" customFormat="1" ht="18.75" customHeight="1">
      <c r="A71" s="45">
        <v>65</v>
      </c>
      <c r="B71" s="195"/>
      <c r="C71" s="196"/>
      <c r="D71" s="197"/>
      <c r="E71" s="198"/>
      <c r="F71" s="199"/>
      <c r="G71" s="200"/>
      <c r="H71" s="197"/>
      <c r="I71" s="197"/>
      <c r="J71" s="201"/>
      <c r="K71" s="236"/>
      <c r="L71" s="209"/>
      <c r="M71" s="210">
        <f t="shared" si="2"/>
        <v>999</v>
      </c>
      <c r="N71" s="209"/>
      <c r="O71" s="120"/>
      <c r="P71" s="121">
        <f aca="true" t="shared" si="7" ref="P71:P102">IF(AND(H71&gt;0,OR(O71="DA",O71="WC",O71="Q",O71="LL",O71="SE")),H71,)</f>
        <v>0</v>
      </c>
      <c r="Q71" s="207">
        <f aca="true" t="shared" si="8" ref="Q71:Q102">IF(O71="DA",1,IF(O71="WC",2,IF(O71="SE",3,IF(O71="Q",4,IF(O71="LL",5,999)))))</f>
        <v>999</v>
      </c>
      <c r="R71" s="200"/>
    </row>
    <row r="72" spans="1:18" s="35" customFormat="1" ht="18.75" customHeight="1">
      <c r="A72" s="45">
        <v>66</v>
      </c>
      <c r="B72" s="195"/>
      <c r="C72" s="196"/>
      <c r="D72" s="197"/>
      <c r="E72" s="198"/>
      <c r="F72" s="199"/>
      <c r="G72" s="200"/>
      <c r="H72" s="197"/>
      <c r="I72" s="197"/>
      <c r="J72" s="201"/>
      <c r="K72" s="236"/>
      <c r="L72" s="209"/>
      <c r="M72" s="210">
        <f t="shared" si="2"/>
        <v>999</v>
      </c>
      <c r="N72" s="209"/>
      <c r="O72" s="120"/>
      <c r="P72" s="121">
        <f t="shared" si="7"/>
        <v>0</v>
      </c>
      <c r="Q72" s="207">
        <f t="shared" si="8"/>
        <v>999</v>
      </c>
      <c r="R72" s="200"/>
    </row>
    <row r="73" spans="1:18" s="35" customFormat="1" ht="18.75" customHeight="1">
      <c r="A73" s="45">
        <v>67</v>
      </c>
      <c r="B73" s="195"/>
      <c r="C73" s="196"/>
      <c r="D73" s="197"/>
      <c r="E73" s="198"/>
      <c r="F73" s="199"/>
      <c r="G73" s="200"/>
      <c r="H73" s="197"/>
      <c r="I73" s="197"/>
      <c r="J73" s="201"/>
      <c r="K73" s="236"/>
      <c r="L73" s="209"/>
      <c r="M73" s="210">
        <f t="shared" si="2"/>
        <v>999</v>
      </c>
      <c r="N73" s="209"/>
      <c r="O73" s="120"/>
      <c r="P73" s="121">
        <f t="shared" si="7"/>
        <v>0</v>
      </c>
      <c r="Q73" s="207">
        <f t="shared" si="8"/>
        <v>999</v>
      </c>
      <c r="R73" s="200"/>
    </row>
    <row r="74" spans="1:18" s="35" customFormat="1" ht="18.75" customHeight="1">
      <c r="A74" s="45">
        <v>68</v>
      </c>
      <c r="B74" s="195"/>
      <c r="C74" s="196"/>
      <c r="D74" s="197"/>
      <c r="E74" s="198"/>
      <c r="F74" s="199"/>
      <c r="G74" s="200"/>
      <c r="H74" s="197"/>
      <c r="I74" s="197"/>
      <c r="J74" s="201"/>
      <c r="K74" s="236"/>
      <c r="L74" s="209"/>
      <c r="M74" s="210">
        <f aca="true" t="shared" si="9" ref="M74:M134">IF(R74="",999,R74)</f>
        <v>999</v>
      </c>
      <c r="N74" s="209"/>
      <c r="O74" s="120"/>
      <c r="P74" s="121">
        <f t="shared" si="7"/>
        <v>0</v>
      </c>
      <c r="Q74" s="207">
        <f t="shared" si="8"/>
        <v>999</v>
      </c>
      <c r="R74" s="200"/>
    </row>
    <row r="75" spans="1:18" s="35" customFormat="1" ht="18.75" customHeight="1">
      <c r="A75" s="45">
        <v>69</v>
      </c>
      <c r="B75" s="195"/>
      <c r="C75" s="196"/>
      <c r="D75" s="197"/>
      <c r="E75" s="198"/>
      <c r="F75" s="199"/>
      <c r="G75" s="200"/>
      <c r="H75" s="197"/>
      <c r="I75" s="197"/>
      <c r="J75" s="201"/>
      <c r="K75" s="236"/>
      <c r="L75" s="209"/>
      <c r="M75" s="210">
        <f t="shared" si="9"/>
        <v>999</v>
      </c>
      <c r="N75" s="209"/>
      <c r="O75" s="120"/>
      <c r="P75" s="121">
        <f t="shared" si="7"/>
        <v>0</v>
      </c>
      <c r="Q75" s="207">
        <f t="shared" si="8"/>
        <v>999</v>
      </c>
      <c r="R75" s="200"/>
    </row>
    <row r="76" spans="1:18" s="35" customFormat="1" ht="18.75" customHeight="1">
      <c r="A76" s="45">
        <v>70</v>
      </c>
      <c r="B76" s="195"/>
      <c r="C76" s="196"/>
      <c r="D76" s="197"/>
      <c r="E76" s="198"/>
      <c r="F76" s="199"/>
      <c r="G76" s="200"/>
      <c r="H76" s="197"/>
      <c r="I76" s="197"/>
      <c r="J76" s="201"/>
      <c r="K76" s="236"/>
      <c r="L76" s="209"/>
      <c r="M76" s="210">
        <f t="shared" si="9"/>
        <v>999</v>
      </c>
      <c r="N76" s="209"/>
      <c r="O76" s="120"/>
      <c r="P76" s="121">
        <f t="shared" si="7"/>
        <v>0</v>
      </c>
      <c r="Q76" s="207">
        <f t="shared" si="8"/>
        <v>999</v>
      </c>
      <c r="R76" s="200"/>
    </row>
    <row r="77" spans="1:18" s="35" customFormat="1" ht="18.75" customHeight="1">
      <c r="A77" s="45">
        <v>71</v>
      </c>
      <c r="B77" s="195"/>
      <c r="C77" s="196"/>
      <c r="D77" s="197"/>
      <c r="E77" s="198"/>
      <c r="F77" s="199"/>
      <c r="G77" s="200"/>
      <c r="H77" s="197"/>
      <c r="I77" s="197"/>
      <c r="J77" s="201"/>
      <c r="K77" s="236"/>
      <c r="L77" s="209"/>
      <c r="M77" s="210">
        <f t="shared" si="9"/>
        <v>999</v>
      </c>
      <c r="N77" s="209"/>
      <c r="O77" s="120"/>
      <c r="P77" s="121">
        <f t="shared" si="7"/>
        <v>0</v>
      </c>
      <c r="Q77" s="207">
        <f t="shared" si="8"/>
        <v>999</v>
      </c>
      <c r="R77" s="200"/>
    </row>
    <row r="78" spans="1:18" s="35" customFormat="1" ht="18.75" customHeight="1">
      <c r="A78" s="45">
        <v>72</v>
      </c>
      <c r="B78" s="195"/>
      <c r="C78" s="196"/>
      <c r="D78" s="197"/>
      <c r="E78" s="198"/>
      <c r="F78" s="199"/>
      <c r="G78" s="200"/>
      <c r="H78" s="197"/>
      <c r="I78" s="197"/>
      <c r="J78" s="201"/>
      <c r="K78" s="236"/>
      <c r="L78" s="209"/>
      <c r="M78" s="210">
        <f t="shared" si="9"/>
        <v>999</v>
      </c>
      <c r="N78" s="209"/>
      <c r="O78" s="120"/>
      <c r="P78" s="121">
        <f t="shared" si="7"/>
        <v>0</v>
      </c>
      <c r="Q78" s="207">
        <f t="shared" si="8"/>
        <v>999</v>
      </c>
      <c r="R78" s="200"/>
    </row>
    <row r="79" spans="1:18" s="35" customFormat="1" ht="18.75" customHeight="1">
      <c r="A79" s="45">
        <v>73</v>
      </c>
      <c r="B79" s="195"/>
      <c r="C79" s="196"/>
      <c r="D79" s="197"/>
      <c r="E79" s="198"/>
      <c r="F79" s="199"/>
      <c r="G79" s="200"/>
      <c r="H79" s="197"/>
      <c r="I79" s="197"/>
      <c r="J79" s="201"/>
      <c r="K79" s="236"/>
      <c r="L79" s="209"/>
      <c r="M79" s="210">
        <f t="shared" si="9"/>
        <v>999</v>
      </c>
      <c r="N79" s="209"/>
      <c r="O79" s="120"/>
      <c r="P79" s="121">
        <f t="shared" si="7"/>
        <v>0</v>
      </c>
      <c r="Q79" s="207">
        <f t="shared" si="8"/>
        <v>999</v>
      </c>
      <c r="R79" s="200"/>
    </row>
    <row r="80" spans="1:18" s="35" customFormat="1" ht="18.75" customHeight="1">
      <c r="A80" s="45">
        <v>74</v>
      </c>
      <c r="B80" s="195"/>
      <c r="C80" s="196"/>
      <c r="D80" s="197"/>
      <c r="E80" s="198"/>
      <c r="F80" s="199"/>
      <c r="G80" s="200"/>
      <c r="H80" s="197"/>
      <c r="I80" s="197"/>
      <c r="J80" s="201"/>
      <c r="K80" s="236"/>
      <c r="L80" s="209"/>
      <c r="M80" s="210">
        <f t="shared" si="9"/>
        <v>999</v>
      </c>
      <c r="N80" s="209"/>
      <c r="O80" s="120"/>
      <c r="P80" s="121">
        <f t="shared" si="7"/>
        <v>0</v>
      </c>
      <c r="Q80" s="207">
        <f t="shared" si="8"/>
        <v>999</v>
      </c>
      <c r="R80" s="200"/>
    </row>
    <row r="81" spans="1:18" s="35" customFormat="1" ht="18.75" customHeight="1">
      <c r="A81" s="45">
        <v>75</v>
      </c>
      <c r="B81" s="195"/>
      <c r="C81" s="196"/>
      <c r="D81" s="197"/>
      <c r="E81" s="198"/>
      <c r="F81" s="199"/>
      <c r="G81" s="200"/>
      <c r="H81" s="197"/>
      <c r="I81" s="197"/>
      <c r="J81" s="201"/>
      <c r="K81" s="236"/>
      <c r="L81" s="209"/>
      <c r="M81" s="210">
        <f t="shared" si="9"/>
        <v>999</v>
      </c>
      <c r="N81" s="209"/>
      <c r="O81" s="120"/>
      <c r="P81" s="121">
        <f t="shared" si="7"/>
        <v>0</v>
      </c>
      <c r="Q81" s="207">
        <f t="shared" si="8"/>
        <v>999</v>
      </c>
      <c r="R81" s="200"/>
    </row>
    <row r="82" spans="1:18" s="35" customFormat="1" ht="18.75" customHeight="1">
      <c r="A82" s="45">
        <v>76</v>
      </c>
      <c r="B82" s="195"/>
      <c r="C82" s="196"/>
      <c r="D82" s="197"/>
      <c r="E82" s="198"/>
      <c r="F82" s="199"/>
      <c r="G82" s="200"/>
      <c r="H82" s="197"/>
      <c r="I82" s="197"/>
      <c r="J82" s="201"/>
      <c r="K82" s="236"/>
      <c r="L82" s="209"/>
      <c r="M82" s="210">
        <f t="shared" si="9"/>
        <v>999</v>
      </c>
      <c r="N82" s="209"/>
      <c r="O82" s="120"/>
      <c r="P82" s="121">
        <f t="shared" si="7"/>
        <v>0</v>
      </c>
      <c r="Q82" s="207">
        <f t="shared" si="8"/>
        <v>999</v>
      </c>
      <c r="R82" s="200"/>
    </row>
    <row r="83" spans="1:18" s="35" customFormat="1" ht="18.75" customHeight="1">
      <c r="A83" s="45">
        <v>77</v>
      </c>
      <c r="B83" s="195"/>
      <c r="C83" s="196"/>
      <c r="D83" s="197"/>
      <c r="E83" s="198"/>
      <c r="F83" s="199"/>
      <c r="G83" s="200"/>
      <c r="H83" s="197"/>
      <c r="I83" s="197"/>
      <c r="J83" s="201"/>
      <c r="K83" s="236"/>
      <c r="L83" s="209"/>
      <c r="M83" s="210">
        <f t="shared" si="9"/>
        <v>999</v>
      </c>
      <c r="N83" s="209"/>
      <c r="O83" s="120"/>
      <c r="P83" s="121">
        <f t="shared" si="7"/>
        <v>0</v>
      </c>
      <c r="Q83" s="207">
        <f t="shared" si="8"/>
        <v>999</v>
      </c>
      <c r="R83" s="200"/>
    </row>
    <row r="84" spans="1:18" s="35" customFormat="1" ht="18.75" customHeight="1">
      <c r="A84" s="45">
        <v>78</v>
      </c>
      <c r="B84" s="195"/>
      <c r="C84" s="196"/>
      <c r="D84" s="197"/>
      <c r="E84" s="198"/>
      <c r="F84" s="199"/>
      <c r="G84" s="200"/>
      <c r="H84" s="197"/>
      <c r="I84" s="197"/>
      <c r="J84" s="201"/>
      <c r="K84" s="236"/>
      <c r="L84" s="209"/>
      <c r="M84" s="210">
        <f t="shared" si="9"/>
        <v>999</v>
      </c>
      <c r="N84" s="209"/>
      <c r="O84" s="120"/>
      <c r="P84" s="121">
        <f t="shared" si="7"/>
        <v>0</v>
      </c>
      <c r="Q84" s="207">
        <f t="shared" si="8"/>
        <v>999</v>
      </c>
      <c r="R84" s="200"/>
    </row>
    <row r="85" spans="1:18" s="35" customFormat="1" ht="18.75" customHeight="1">
      <c r="A85" s="45">
        <v>79</v>
      </c>
      <c r="B85" s="195"/>
      <c r="C85" s="196"/>
      <c r="D85" s="197"/>
      <c r="E85" s="198"/>
      <c r="F85" s="199"/>
      <c r="G85" s="200"/>
      <c r="H85" s="197"/>
      <c r="I85" s="197"/>
      <c r="J85" s="201"/>
      <c r="K85" s="236"/>
      <c r="L85" s="209"/>
      <c r="M85" s="210">
        <f t="shared" si="9"/>
        <v>999</v>
      </c>
      <c r="N85" s="209"/>
      <c r="O85" s="120"/>
      <c r="P85" s="121">
        <f t="shared" si="7"/>
        <v>0</v>
      </c>
      <c r="Q85" s="207">
        <f t="shared" si="8"/>
        <v>999</v>
      </c>
      <c r="R85" s="200"/>
    </row>
    <row r="86" spans="1:18" s="35" customFormat="1" ht="18.75" customHeight="1">
      <c r="A86" s="45">
        <v>80</v>
      </c>
      <c r="B86" s="195"/>
      <c r="C86" s="196"/>
      <c r="D86" s="197"/>
      <c r="E86" s="198"/>
      <c r="F86" s="199"/>
      <c r="G86" s="200"/>
      <c r="H86" s="197"/>
      <c r="I86" s="197"/>
      <c r="J86" s="201"/>
      <c r="K86" s="236"/>
      <c r="L86" s="209"/>
      <c r="M86" s="210">
        <f t="shared" si="9"/>
        <v>999</v>
      </c>
      <c r="N86" s="209"/>
      <c r="O86" s="120"/>
      <c r="P86" s="121">
        <f t="shared" si="7"/>
        <v>0</v>
      </c>
      <c r="Q86" s="207">
        <f t="shared" si="8"/>
        <v>999</v>
      </c>
      <c r="R86" s="200"/>
    </row>
    <row r="87" spans="1:18" s="35" customFormat="1" ht="18.75" customHeight="1">
      <c r="A87" s="45">
        <v>81</v>
      </c>
      <c r="B87" s="195"/>
      <c r="C87" s="196"/>
      <c r="D87" s="197"/>
      <c r="E87" s="198"/>
      <c r="F87" s="199"/>
      <c r="G87" s="200"/>
      <c r="H87" s="197"/>
      <c r="I87" s="197"/>
      <c r="J87" s="201"/>
      <c r="K87" s="236"/>
      <c r="L87" s="209"/>
      <c r="M87" s="210">
        <f t="shared" si="9"/>
        <v>999</v>
      </c>
      <c r="N87" s="209"/>
      <c r="O87" s="120"/>
      <c r="P87" s="121">
        <f t="shared" si="7"/>
        <v>0</v>
      </c>
      <c r="Q87" s="207">
        <f t="shared" si="8"/>
        <v>999</v>
      </c>
      <c r="R87" s="200"/>
    </row>
    <row r="88" spans="1:18" s="35" customFormat="1" ht="18.75" customHeight="1">
      <c r="A88" s="45">
        <v>82</v>
      </c>
      <c r="B88" s="195"/>
      <c r="C88" s="196"/>
      <c r="D88" s="197"/>
      <c r="E88" s="198"/>
      <c r="F88" s="199"/>
      <c r="G88" s="200"/>
      <c r="H88" s="197"/>
      <c r="I88" s="197"/>
      <c r="J88" s="201"/>
      <c r="K88" s="236"/>
      <c r="L88" s="209"/>
      <c r="M88" s="210">
        <f t="shared" si="9"/>
        <v>999</v>
      </c>
      <c r="N88" s="209"/>
      <c r="O88" s="120"/>
      <c r="P88" s="121">
        <f t="shared" si="7"/>
        <v>0</v>
      </c>
      <c r="Q88" s="207">
        <f t="shared" si="8"/>
        <v>999</v>
      </c>
      <c r="R88" s="200"/>
    </row>
    <row r="89" spans="1:18" s="35" customFormat="1" ht="18.75" customHeight="1">
      <c r="A89" s="45">
        <v>83</v>
      </c>
      <c r="B89" s="195"/>
      <c r="C89" s="196"/>
      <c r="D89" s="197"/>
      <c r="E89" s="198"/>
      <c r="F89" s="199"/>
      <c r="G89" s="200"/>
      <c r="H89" s="197"/>
      <c r="I89" s="197"/>
      <c r="J89" s="201"/>
      <c r="K89" s="236"/>
      <c r="L89" s="209"/>
      <c r="M89" s="210">
        <f t="shared" si="9"/>
        <v>999</v>
      </c>
      <c r="N89" s="209"/>
      <c r="O89" s="120"/>
      <c r="P89" s="121">
        <f t="shared" si="7"/>
        <v>0</v>
      </c>
      <c r="Q89" s="207">
        <f t="shared" si="8"/>
        <v>999</v>
      </c>
      <c r="R89" s="200"/>
    </row>
    <row r="90" spans="1:18" s="35" customFormat="1" ht="18.75" customHeight="1">
      <c r="A90" s="45">
        <v>84</v>
      </c>
      <c r="B90" s="195"/>
      <c r="C90" s="196"/>
      <c r="D90" s="197"/>
      <c r="E90" s="198"/>
      <c r="F90" s="199"/>
      <c r="G90" s="200"/>
      <c r="H90" s="197"/>
      <c r="I90" s="197"/>
      <c r="J90" s="201"/>
      <c r="K90" s="236"/>
      <c r="L90" s="209"/>
      <c r="M90" s="210">
        <f t="shared" si="9"/>
        <v>999</v>
      </c>
      <c r="N90" s="209"/>
      <c r="O90" s="120"/>
      <c r="P90" s="121">
        <f t="shared" si="7"/>
        <v>0</v>
      </c>
      <c r="Q90" s="207">
        <f t="shared" si="8"/>
        <v>999</v>
      </c>
      <c r="R90" s="200"/>
    </row>
    <row r="91" spans="1:18" s="35" customFormat="1" ht="18.75" customHeight="1">
      <c r="A91" s="45">
        <v>85</v>
      </c>
      <c r="B91" s="195"/>
      <c r="C91" s="196"/>
      <c r="D91" s="197"/>
      <c r="E91" s="198"/>
      <c r="F91" s="199"/>
      <c r="G91" s="200"/>
      <c r="H91" s="197"/>
      <c r="I91" s="197"/>
      <c r="J91" s="201"/>
      <c r="K91" s="236"/>
      <c r="L91" s="209"/>
      <c r="M91" s="210">
        <f t="shared" si="9"/>
        <v>999</v>
      </c>
      <c r="N91" s="209"/>
      <c r="O91" s="120"/>
      <c r="P91" s="121">
        <f t="shared" si="7"/>
        <v>0</v>
      </c>
      <c r="Q91" s="207">
        <f t="shared" si="8"/>
        <v>999</v>
      </c>
      <c r="R91" s="200"/>
    </row>
    <row r="92" spans="1:18" s="35" customFormat="1" ht="18.75" customHeight="1">
      <c r="A92" s="45">
        <v>86</v>
      </c>
      <c r="B92" s="195"/>
      <c r="C92" s="196"/>
      <c r="D92" s="197"/>
      <c r="E92" s="198"/>
      <c r="F92" s="199"/>
      <c r="G92" s="200"/>
      <c r="H92" s="197"/>
      <c r="I92" s="197"/>
      <c r="J92" s="201"/>
      <c r="K92" s="236"/>
      <c r="L92" s="209"/>
      <c r="M92" s="210">
        <f t="shared" si="9"/>
        <v>999</v>
      </c>
      <c r="N92" s="209"/>
      <c r="O92" s="120"/>
      <c r="P92" s="121">
        <f t="shared" si="7"/>
        <v>0</v>
      </c>
      <c r="Q92" s="207">
        <f t="shared" si="8"/>
        <v>999</v>
      </c>
      <c r="R92" s="200"/>
    </row>
    <row r="93" spans="1:18" s="35" customFormat="1" ht="18.75" customHeight="1">
      <c r="A93" s="45">
        <v>87</v>
      </c>
      <c r="B93" s="195"/>
      <c r="C93" s="196"/>
      <c r="D93" s="197"/>
      <c r="E93" s="198"/>
      <c r="F93" s="199"/>
      <c r="G93" s="200"/>
      <c r="H93" s="197"/>
      <c r="I93" s="197"/>
      <c r="J93" s="201"/>
      <c r="K93" s="236"/>
      <c r="L93" s="209"/>
      <c r="M93" s="210">
        <f t="shared" si="9"/>
        <v>999</v>
      </c>
      <c r="N93" s="209"/>
      <c r="O93" s="120"/>
      <c r="P93" s="121">
        <f t="shared" si="7"/>
        <v>0</v>
      </c>
      <c r="Q93" s="207">
        <f t="shared" si="8"/>
        <v>999</v>
      </c>
      <c r="R93" s="200"/>
    </row>
    <row r="94" spans="1:18" s="35" customFormat="1" ht="18.75" customHeight="1">
      <c r="A94" s="45">
        <v>88</v>
      </c>
      <c r="B94" s="195"/>
      <c r="C94" s="196"/>
      <c r="D94" s="197"/>
      <c r="E94" s="198"/>
      <c r="F94" s="199"/>
      <c r="G94" s="200"/>
      <c r="H94" s="197"/>
      <c r="I94" s="197"/>
      <c r="J94" s="201"/>
      <c r="K94" s="236"/>
      <c r="L94" s="209"/>
      <c r="M94" s="210">
        <f t="shared" si="9"/>
        <v>999</v>
      </c>
      <c r="N94" s="209"/>
      <c r="O94" s="120"/>
      <c r="P94" s="121">
        <f t="shared" si="7"/>
        <v>0</v>
      </c>
      <c r="Q94" s="207">
        <f t="shared" si="8"/>
        <v>999</v>
      </c>
      <c r="R94" s="200"/>
    </row>
    <row r="95" spans="1:18" s="35" customFormat="1" ht="18.75" customHeight="1">
      <c r="A95" s="45">
        <v>89</v>
      </c>
      <c r="B95" s="195"/>
      <c r="C95" s="196"/>
      <c r="D95" s="197"/>
      <c r="E95" s="198"/>
      <c r="F95" s="199"/>
      <c r="G95" s="200"/>
      <c r="H95" s="197"/>
      <c r="I95" s="197"/>
      <c r="J95" s="201"/>
      <c r="K95" s="236"/>
      <c r="L95" s="209"/>
      <c r="M95" s="210">
        <f t="shared" si="9"/>
        <v>999</v>
      </c>
      <c r="N95" s="209"/>
      <c r="O95" s="120"/>
      <c r="P95" s="121">
        <f t="shared" si="7"/>
        <v>0</v>
      </c>
      <c r="Q95" s="207">
        <f t="shared" si="8"/>
        <v>999</v>
      </c>
      <c r="R95" s="200"/>
    </row>
    <row r="96" spans="1:18" s="35" customFormat="1" ht="18.75" customHeight="1">
      <c r="A96" s="45">
        <v>90</v>
      </c>
      <c r="B96" s="195"/>
      <c r="C96" s="196"/>
      <c r="D96" s="197"/>
      <c r="E96" s="198"/>
      <c r="F96" s="199"/>
      <c r="G96" s="200"/>
      <c r="H96" s="197"/>
      <c r="I96" s="197"/>
      <c r="J96" s="201"/>
      <c r="K96" s="236"/>
      <c r="L96" s="209"/>
      <c r="M96" s="210">
        <f t="shared" si="9"/>
        <v>999</v>
      </c>
      <c r="N96" s="209"/>
      <c r="O96" s="120"/>
      <c r="P96" s="121">
        <f t="shared" si="7"/>
        <v>0</v>
      </c>
      <c r="Q96" s="207">
        <f t="shared" si="8"/>
        <v>999</v>
      </c>
      <c r="R96" s="200"/>
    </row>
    <row r="97" spans="1:18" s="35" customFormat="1" ht="18.75" customHeight="1">
      <c r="A97" s="45">
        <v>91</v>
      </c>
      <c r="B97" s="195"/>
      <c r="C97" s="196"/>
      <c r="D97" s="197"/>
      <c r="E97" s="198"/>
      <c r="F97" s="199"/>
      <c r="G97" s="200"/>
      <c r="H97" s="197"/>
      <c r="I97" s="197"/>
      <c r="J97" s="201"/>
      <c r="K97" s="236"/>
      <c r="L97" s="209"/>
      <c r="M97" s="210">
        <f t="shared" si="9"/>
        <v>999</v>
      </c>
      <c r="N97" s="209"/>
      <c r="O97" s="120"/>
      <c r="P97" s="121">
        <f t="shared" si="7"/>
        <v>0</v>
      </c>
      <c r="Q97" s="207">
        <f t="shared" si="8"/>
        <v>999</v>
      </c>
      <c r="R97" s="200"/>
    </row>
    <row r="98" spans="1:18" s="35" customFormat="1" ht="18.75" customHeight="1">
      <c r="A98" s="45">
        <v>92</v>
      </c>
      <c r="B98" s="195"/>
      <c r="C98" s="196"/>
      <c r="D98" s="197"/>
      <c r="E98" s="198"/>
      <c r="F98" s="199"/>
      <c r="G98" s="200"/>
      <c r="H98" s="197"/>
      <c r="I98" s="197"/>
      <c r="J98" s="201"/>
      <c r="K98" s="236"/>
      <c r="L98" s="209"/>
      <c r="M98" s="210">
        <f t="shared" si="9"/>
        <v>999</v>
      </c>
      <c r="N98" s="209"/>
      <c r="O98" s="120"/>
      <c r="P98" s="121">
        <f t="shared" si="7"/>
        <v>0</v>
      </c>
      <c r="Q98" s="207">
        <f t="shared" si="8"/>
        <v>999</v>
      </c>
      <c r="R98" s="200"/>
    </row>
    <row r="99" spans="1:18" s="35" customFormat="1" ht="18.75" customHeight="1">
      <c r="A99" s="45">
        <v>93</v>
      </c>
      <c r="B99" s="195"/>
      <c r="C99" s="196"/>
      <c r="D99" s="197"/>
      <c r="E99" s="198"/>
      <c r="F99" s="199"/>
      <c r="G99" s="200"/>
      <c r="H99" s="197"/>
      <c r="I99" s="197"/>
      <c r="J99" s="201"/>
      <c r="K99" s="236"/>
      <c r="L99" s="209"/>
      <c r="M99" s="210">
        <f t="shared" si="9"/>
        <v>999</v>
      </c>
      <c r="N99" s="209"/>
      <c r="O99" s="120"/>
      <c r="P99" s="121">
        <f t="shared" si="7"/>
        <v>0</v>
      </c>
      <c r="Q99" s="207">
        <f t="shared" si="8"/>
        <v>999</v>
      </c>
      <c r="R99" s="200"/>
    </row>
    <row r="100" spans="1:18" s="35" customFormat="1" ht="18.75" customHeight="1">
      <c r="A100" s="45">
        <v>94</v>
      </c>
      <c r="B100" s="195"/>
      <c r="C100" s="196"/>
      <c r="D100" s="197"/>
      <c r="E100" s="198"/>
      <c r="F100" s="199"/>
      <c r="G100" s="200"/>
      <c r="H100" s="197"/>
      <c r="I100" s="197"/>
      <c r="J100" s="201"/>
      <c r="K100" s="236"/>
      <c r="L100" s="209"/>
      <c r="M100" s="210">
        <f t="shared" si="9"/>
        <v>999</v>
      </c>
      <c r="N100" s="209"/>
      <c r="O100" s="120"/>
      <c r="P100" s="121">
        <f t="shared" si="7"/>
        <v>0</v>
      </c>
      <c r="Q100" s="207">
        <f t="shared" si="8"/>
        <v>999</v>
      </c>
      <c r="R100" s="200"/>
    </row>
    <row r="101" spans="1:18" s="35" customFormat="1" ht="18.75" customHeight="1">
      <c r="A101" s="45">
        <v>95</v>
      </c>
      <c r="B101" s="195"/>
      <c r="C101" s="196"/>
      <c r="D101" s="197"/>
      <c r="E101" s="198"/>
      <c r="F101" s="199"/>
      <c r="G101" s="200"/>
      <c r="H101" s="197"/>
      <c r="I101" s="197"/>
      <c r="J101" s="201"/>
      <c r="K101" s="236"/>
      <c r="L101" s="209"/>
      <c r="M101" s="210">
        <f t="shared" si="9"/>
        <v>999</v>
      </c>
      <c r="N101" s="209"/>
      <c r="O101" s="120"/>
      <c r="P101" s="121">
        <f t="shared" si="7"/>
        <v>0</v>
      </c>
      <c r="Q101" s="207">
        <f t="shared" si="8"/>
        <v>999</v>
      </c>
      <c r="R101" s="200"/>
    </row>
    <row r="102" spans="1:18" s="35" customFormat="1" ht="18.75" customHeight="1">
      <c r="A102" s="45">
        <v>96</v>
      </c>
      <c r="B102" s="195"/>
      <c r="C102" s="196"/>
      <c r="D102" s="197"/>
      <c r="E102" s="198"/>
      <c r="F102" s="199"/>
      <c r="G102" s="200"/>
      <c r="H102" s="197"/>
      <c r="I102" s="197"/>
      <c r="J102" s="201"/>
      <c r="K102" s="236"/>
      <c r="L102" s="209"/>
      <c r="M102" s="210">
        <f t="shared" si="9"/>
        <v>999</v>
      </c>
      <c r="N102" s="209"/>
      <c r="O102" s="120"/>
      <c r="P102" s="121">
        <f t="shared" si="7"/>
        <v>0</v>
      </c>
      <c r="Q102" s="207">
        <f t="shared" si="8"/>
        <v>999</v>
      </c>
      <c r="R102" s="200"/>
    </row>
    <row r="103" spans="1:18" s="35" customFormat="1" ht="18.75" customHeight="1">
      <c r="A103" s="45">
        <v>97</v>
      </c>
      <c r="B103" s="195"/>
      <c r="C103" s="196"/>
      <c r="D103" s="197"/>
      <c r="E103" s="198"/>
      <c r="F103" s="199"/>
      <c r="G103" s="200"/>
      <c r="H103" s="197"/>
      <c r="I103" s="197"/>
      <c r="J103" s="201"/>
      <c r="K103" s="236"/>
      <c r="L103" s="209"/>
      <c r="M103" s="210">
        <f t="shared" si="9"/>
        <v>999</v>
      </c>
      <c r="N103" s="209"/>
      <c r="O103" s="120"/>
      <c r="P103" s="121">
        <f aca="true" t="shared" si="10" ref="P103:P134">IF(AND(H103&gt;0,OR(O103="DA",O103="WC",O103="Q",O103="LL",O103="SE")),H103,)</f>
        <v>0</v>
      </c>
      <c r="Q103" s="207">
        <f aca="true" t="shared" si="11" ref="Q103:Q134">IF(O103="DA",1,IF(O103="WC",2,IF(O103="SE",3,IF(O103="Q",4,IF(O103="LL",5,999)))))</f>
        <v>999</v>
      </c>
      <c r="R103" s="200"/>
    </row>
    <row r="104" spans="1:18" s="35" customFormat="1" ht="18.75" customHeight="1">
      <c r="A104" s="45">
        <v>98</v>
      </c>
      <c r="B104" s="195"/>
      <c r="C104" s="196"/>
      <c r="D104" s="197"/>
      <c r="E104" s="198"/>
      <c r="F104" s="199"/>
      <c r="G104" s="200"/>
      <c r="H104" s="197"/>
      <c r="I104" s="197"/>
      <c r="J104" s="201"/>
      <c r="K104" s="236"/>
      <c r="L104" s="209"/>
      <c r="M104" s="210">
        <f t="shared" si="9"/>
        <v>999</v>
      </c>
      <c r="N104" s="209"/>
      <c r="O104" s="120"/>
      <c r="P104" s="121">
        <f t="shared" si="10"/>
        <v>0</v>
      </c>
      <c r="Q104" s="207">
        <f t="shared" si="11"/>
        <v>999</v>
      </c>
      <c r="R104" s="200"/>
    </row>
    <row r="105" spans="1:18" s="35" customFormat="1" ht="18.75" customHeight="1">
      <c r="A105" s="45">
        <v>99</v>
      </c>
      <c r="B105" s="195"/>
      <c r="C105" s="196"/>
      <c r="D105" s="197"/>
      <c r="E105" s="198"/>
      <c r="F105" s="199"/>
      <c r="G105" s="200"/>
      <c r="H105" s="197"/>
      <c r="I105" s="197"/>
      <c r="J105" s="201"/>
      <c r="K105" s="236"/>
      <c r="L105" s="209"/>
      <c r="M105" s="210">
        <f t="shared" si="9"/>
        <v>999</v>
      </c>
      <c r="N105" s="209"/>
      <c r="O105" s="120"/>
      <c r="P105" s="121">
        <f t="shared" si="10"/>
        <v>0</v>
      </c>
      <c r="Q105" s="207">
        <f t="shared" si="11"/>
        <v>999</v>
      </c>
      <c r="R105" s="200"/>
    </row>
    <row r="106" spans="1:18" s="35" customFormat="1" ht="18.75" customHeight="1">
      <c r="A106" s="45">
        <v>100</v>
      </c>
      <c r="B106" s="195"/>
      <c r="C106" s="196"/>
      <c r="D106" s="197"/>
      <c r="E106" s="198"/>
      <c r="F106" s="199"/>
      <c r="G106" s="200"/>
      <c r="H106" s="197"/>
      <c r="I106" s="197"/>
      <c r="J106" s="201"/>
      <c r="K106" s="236"/>
      <c r="L106" s="209"/>
      <c r="M106" s="210">
        <f t="shared" si="9"/>
        <v>999</v>
      </c>
      <c r="N106" s="209"/>
      <c r="O106" s="120"/>
      <c r="P106" s="121">
        <f t="shared" si="10"/>
        <v>0</v>
      </c>
      <c r="Q106" s="207">
        <f t="shared" si="11"/>
        <v>999</v>
      </c>
      <c r="R106" s="200"/>
    </row>
    <row r="107" spans="1:18" s="35" customFormat="1" ht="18.75" customHeight="1">
      <c r="A107" s="45">
        <v>101</v>
      </c>
      <c r="B107" s="195"/>
      <c r="C107" s="196"/>
      <c r="D107" s="197"/>
      <c r="E107" s="198"/>
      <c r="F107" s="199"/>
      <c r="G107" s="200"/>
      <c r="H107" s="197"/>
      <c r="I107" s="197"/>
      <c r="J107" s="201"/>
      <c r="K107" s="236"/>
      <c r="L107" s="209"/>
      <c r="M107" s="210">
        <f t="shared" si="9"/>
        <v>999</v>
      </c>
      <c r="N107" s="209"/>
      <c r="O107" s="120"/>
      <c r="P107" s="121">
        <f t="shared" si="10"/>
        <v>0</v>
      </c>
      <c r="Q107" s="207">
        <f t="shared" si="11"/>
        <v>999</v>
      </c>
      <c r="R107" s="200"/>
    </row>
    <row r="108" spans="1:18" s="35" customFormat="1" ht="18.75" customHeight="1">
      <c r="A108" s="45">
        <v>102</v>
      </c>
      <c r="B108" s="195"/>
      <c r="C108" s="196"/>
      <c r="D108" s="197"/>
      <c r="E108" s="198"/>
      <c r="F108" s="199"/>
      <c r="G108" s="200"/>
      <c r="H108" s="197"/>
      <c r="I108" s="197"/>
      <c r="J108" s="201"/>
      <c r="K108" s="236"/>
      <c r="L108" s="209"/>
      <c r="M108" s="210">
        <f t="shared" si="9"/>
        <v>999</v>
      </c>
      <c r="N108" s="209"/>
      <c r="O108" s="120"/>
      <c r="P108" s="121">
        <f t="shared" si="10"/>
        <v>0</v>
      </c>
      <c r="Q108" s="207">
        <f t="shared" si="11"/>
        <v>999</v>
      </c>
      <c r="R108" s="200"/>
    </row>
    <row r="109" spans="1:18" s="35" customFormat="1" ht="18.75" customHeight="1">
      <c r="A109" s="45">
        <v>103</v>
      </c>
      <c r="B109" s="195"/>
      <c r="C109" s="196"/>
      <c r="D109" s="197"/>
      <c r="E109" s="198"/>
      <c r="F109" s="199"/>
      <c r="G109" s="200"/>
      <c r="H109" s="197"/>
      <c r="I109" s="197"/>
      <c r="J109" s="201"/>
      <c r="K109" s="236"/>
      <c r="L109" s="209"/>
      <c r="M109" s="210">
        <f t="shared" si="9"/>
        <v>999</v>
      </c>
      <c r="N109" s="209"/>
      <c r="O109" s="120"/>
      <c r="P109" s="121">
        <f t="shared" si="10"/>
        <v>0</v>
      </c>
      <c r="Q109" s="207">
        <f t="shared" si="11"/>
        <v>999</v>
      </c>
      <c r="R109" s="200"/>
    </row>
    <row r="110" spans="1:18" s="35" customFormat="1" ht="18.75" customHeight="1">
      <c r="A110" s="45">
        <v>104</v>
      </c>
      <c r="B110" s="195"/>
      <c r="C110" s="196"/>
      <c r="D110" s="197"/>
      <c r="E110" s="198"/>
      <c r="F110" s="199"/>
      <c r="G110" s="200"/>
      <c r="H110" s="197"/>
      <c r="I110" s="197"/>
      <c r="J110" s="201"/>
      <c r="K110" s="236"/>
      <c r="L110" s="209"/>
      <c r="M110" s="210">
        <f t="shared" si="9"/>
        <v>999</v>
      </c>
      <c r="N110" s="209"/>
      <c r="O110" s="120"/>
      <c r="P110" s="121">
        <f t="shared" si="10"/>
        <v>0</v>
      </c>
      <c r="Q110" s="207">
        <f t="shared" si="11"/>
        <v>999</v>
      </c>
      <c r="R110" s="200"/>
    </row>
    <row r="111" spans="1:18" s="35" customFormat="1" ht="18.75" customHeight="1">
      <c r="A111" s="45">
        <v>105</v>
      </c>
      <c r="B111" s="195"/>
      <c r="C111" s="196"/>
      <c r="D111" s="197"/>
      <c r="E111" s="198"/>
      <c r="F111" s="199"/>
      <c r="G111" s="200"/>
      <c r="H111" s="197"/>
      <c r="I111" s="197"/>
      <c r="J111" s="201"/>
      <c r="K111" s="236"/>
      <c r="L111" s="209"/>
      <c r="M111" s="210">
        <f t="shared" si="9"/>
        <v>999</v>
      </c>
      <c r="N111" s="209"/>
      <c r="O111" s="120"/>
      <c r="P111" s="121">
        <f t="shared" si="10"/>
        <v>0</v>
      </c>
      <c r="Q111" s="207">
        <f t="shared" si="11"/>
        <v>999</v>
      </c>
      <c r="R111" s="200"/>
    </row>
    <row r="112" spans="1:18" s="35" customFormat="1" ht="18.75" customHeight="1">
      <c r="A112" s="45">
        <v>106</v>
      </c>
      <c r="B112" s="195"/>
      <c r="C112" s="196"/>
      <c r="D112" s="197"/>
      <c r="E112" s="198"/>
      <c r="F112" s="199"/>
      <c r="G112" s="200"/>
      <c r="H112" s="197"/>
      <c r="I112" s="197"/>
      <c r="J112" s="201"/>
      <c r="K112" s="236"/>
      <c r="L112" s="209"/>
      <c r="M112" s="210">
        <f t="shared" si="9"/>
        <v>999</v>
      </c>
      <c r="N112" s="209"/>
      <c r="O112" s="120"/>
      <c r="P112" s="121">
        <f t="shared" si="10"/>
        <v>0</v>
      </c>
      <c r="Q112" s="207">
        <f t="shared" si="11"/>
        <v>999</v>
      </c>
      <c r="R112" s="200"/>
    </row>
    <row r="113" spans="1:18" s="35" customFormat="1" ht="18.75" customHeight="1">
      <c r="A113" s="45">
        <v>107</v>
      </c>
      <c r="B113" s="195"/>
      <c r="C113" s="196"/>
      <c r="D113" s="197"/>
      <c r="E113" s="198"/>
      <c r="F113" s="199"/>
      <c r="G113" s="200"/>
      <c r="H113" s="197"/>
      <c r="I113" s="197"/>
      <c r="J113" s="201"/>
      <c r="K113" s="236"/>
      <c r="L113" s="209"/>
      <c r="M113" s="210">
        <f t="shared" si="9"/>
        <v>999</v>
      </c>
      <c r="N113" s="209"/>
      <c r="O113" s="120"/>
      <c r="P113" s="121">
        <f t="shared" si="10"/>
        <v>0</v>
      </c>
      <c r="Q113" s="207">
        <f t="shared" si="11"/>
        <v>999</v>
      </c>
      <c r="R113" s="200"/>
    </row>
    <row r="114" spans="1:18" s="35" customFormat="1" ht="18.75" customHeight="1">
      <c r="A114" s="45">
        <v>108</v>
      </c>
      <c r="B114" s="195"/>
      <c r="C114" s="196"/>
      <c r="D114" s="197"/>
      <c r="E114" s="198"/>
      <c r="F114" s="199"/>
      <c r="G114" s="200"/>
      <c r="H114" s="197"/>
      <c r="I114" s="197"/>
      <c r="J114" s="201"/>
      <c r="K114" s="236"/>
      <c r="L114" s="209"/>
      <c r="M114" s="210">
        <f t="shared" si="9"/>
        <v>999</v>
      </c>
      <c r="N114" s="209"/>
      <c r="O114" s="120"/>
      <c r="P114" s="121">
        <f t="shared" si="10"/>
        <v>0</v>
      </c>
      <c r="Q114" s="207">
        <f t="shared" si="11"/>
        <v>999</v>
      </c>
      <c r="R114" s="200"/>
    </row>
    <row r="115" spans="1:18" s="35" customFormat="1" ht="18.75" customHeight="1">
      <c r="A115" s="45">
        <v>109</v>
      </c>
      <c r="B115" s="195"/>
      <c r="C115" s="196"/>
      <c r="D115" s="197"/>
      <c r="E115" s="198"/>
      <c r="F115" s="199"/>
      <c r="G115" s="200"/>
      <c r="H115" s="197"/>
      <c r="I115" s="197"/>
      <c r="J115" s="201"/>
      <c r="K115" s="236"/>
      <c r="L115" s="209"/>
      <c r="M115" s="210">
        <f t="shared" si="9"/>
        <v>999</v>
      </c>
      <c r="N115" s="209"/>
      <c r="O115" s="120"/>
      <c r="P115" s="121">
        <f t="shared" si="10"/>
        <v>0</v>
      </c>
      <c r="Q115" s="207">
        <f t="shared" si="11"/>
        <v>999</v>
      </c>
      <c r="R115" s="200"/>
    </row>
    <row r="116" spans="1:18" s="35" customFormat="1" ht="18.75" customHeight="1">
      <c r="A116" s="45">
        <v>110</v>
      </c>
      <c r="B116" s="195"/>
      <c r="C116" s="196"/>
      <c r="D116" s="197"/>
      <c r="E116" s="198"/>
      <c r="F116" s="199"/>
      <c r="G116" s="200"/>
      <c r="H116" s="197"/>
      <c r="I116" s="197"/>
      <c r="J116" s="201"/>
      <c r="K116" s="236"/>
      <c r="L116" s="209"/>
      <c r="M116" s="210">
        <f t="shared" si="9"/>
        <v>999</v>
      </c>
      <c r="N116" s="209"/>
      <c r="O116" s="120"/>
      <c r="P116" s="121">
        <f t="shared" si="10"/>
        <v>0</v>
      </c>
      <c r="Q116" s="207">
        <f t="shared" si="11"/>
        <v>999</v>
      </c>
      <c r="R116" s="200"/>
    </row>
    <row r="117" spans="1:18" s="35" customFormat="1" ht="18.75" customHeight="1">
      <c r="A117" s="45">
        <v>111</v>
      </c>
      <c r="B117" s="195"/>
      <c r="C117" s="196"/>
      <c r="D117" s="197"/>
      <c r="E117" s="198"/>
      <c r="F117" s="199"/>
      <c r="G117" s="200"/>
      <c r="H117" s="197"/>
      <c r="I117" s="197"/>
      <c r="J117" s="201"/>
      <c r="K117" s="236"/>
      <c r="L117" s="209"/>
      <c r="M117" s="210">
        <f t="shared" si="9"/>
        <v>999</v>
      </c>
      <c r="N117" s="209"/>
      <c r="O117" s="120"/>
      <c r="P117" s="121">
        <f t="shared" si="10"/>
        <v>0</v>
      </c>
      <c r="Q117" s="207">
        <f t="shared" si="11"/>
        <v>999</v>
      </c>
      <c r="R117" s="200"/>
    </row>
    <row r="118" spans="1:18" s="35" customFormat="1" ht="18.75" customHeight="1">
      <c r="A118" s="45">
        <v>112</v>
      </c>
      <c r="B118" s="195"/>
      <c r="C118" s="196"/>
      <c r="D118" s="197"/>
      <c r="E118" s="198"/>
      <c r="F118" s="199"/>
      <c r="G118" s="200"/>
      <c r="H118" s="197"/>
      <c r="I118" s="197"/>
      <c r="J118" s="201"/>
      <c r="K118" s="236"/>
      <c r="L118" s="209"/>
      <c r="M118" s="210">
        <f t="shared" si="9"/>
        <v>999</v>
      </c>
      <c r="N118" s="209"/>
      <c r="O118" s="120"/>
      <c r="P118" s="121">
        <f t="shared" si="10"/>
        <v>0</v>
      </c>
      <c r="Q118" s="207">
        <f t="shared" si="11"/>
        <v>999</v>
      </c>
      <c r="R118" s="200"/>
    </row>
    <row r="119" spans="1:18" s="35" customFormat="1" ht="18.75" customHeight="1">
      <c r="A119" s="45">
        <v>113</v>
      </c>
      <c r="B119" s="195"/>
      <c r="C119" s="196"/>
      <c r="D119" s="197"/>
      <c r="E119" s="198"/>
      <c r="F119" s="199"/>
      <c r="G119" s="200"/>
      <c r="H119" s="197"/>
      <c r="I119" s="197"/>
      <c r="J119" s="201"/>
      <c r="K119" s="236"/>
      <c r="L119" s="209"/>
      <c r="M119" s="210">
        <f t="shared" si="9"/>
        <v>999</v>
      </c>
      <c r="N119" s="209"/>
      <c r="O119" s="120"/>
      <c r="P119" s="121">
        <f t="shared" si="10"/>
        <v>0</v>
      </c>
      <c r="Q119" s="207">
        <f t="shared" si="11"/>
        <v>999</v>
      </c>
      <c r="R119" s="200"/>
    </row>
    <row r="120" spans="1:18" s="35" customFormat="1" ht="18.75" customHeight="1">
      <c r="A120" s="45">
        <v>114</v>
      </c>
      <c r="B120" s="195"/>
      <c r="C120" s="196"/>
      <c r="D120" s="197"/>
      <c r="E120" s="198"/>
      <c r="F120" s="199"/>
      <c r="G120" s="200"/>
      <c r="H120" s="197"/>
      <c r="I120" s="197"/>
      <c r="J120" s="201"/>
      <c r="K120" s="236"/>
      <c r="L120" s="209"/>
      <c r="M120" s="210">
        <f t="shared" si="9"/>
        <v>999</v>
      </c>
      <c r="N120" s="209"/>
      <c r="O120" s="120"/>
      <c r="P120" s="121">
        <f t="shared" si="10"/>
        <v>0</v>
      </c>
      <c r="Q120" s="207">
        <f t="shared" si="11"/>
        <v>999</v>
      </c>
      <c r="R120" s="200"/>
    </row>
    <row r="121" spans="1:18" s="35" customFormat="1" ht="18.75" customHeight="1">
      <c r="A121" s="45">
        <v>115</v>
      </c>
      <c r="B121" s="195"/>
      <c r="C121" s="196"/>
      <c r="D121" s="197"/>
      <c r="E121" s="198"/>
      <c r="F121" s="199"/>
      <c r="G121" s="200"/>
      <c r="H121" s="197"/>
      <c r="I121" s="197"/>
      <c r="J121" s="201"/>
      <c r="K121" s="236"/>
      <c r="L121" s="209"/>
      <c r="M121" s="210">
        <f t="shared" si="9"/>
        <v>999</v>
      </c>
      <c r="N121" s="209"/>
      <c r="O121" s="120"/>
      <c r="P121" s="121">
        <f t="shared" si="10"/>
        <v>0</v>
      </c>
      <c r="Q121" s="207">
        <f t="shared" si="11"/>
        <v>999</v>
      </c>
      <c r="R121" s="200"/>
    </row>
    <row r="122" spans="1:18" s="35" customFormat="1" ht="18.75" customHeight="1">
      <c r="A122" s="45">
        <v>116</v>
      </c>
      <c r="B122" s="195"/>
      <c r="C122" s="196"/>
      <c r="D122" s="197"/>
      <c r="E122" s="198"/>
      <c r="F122" s="199"/>
      <c r="G122" s="200"/>
      <c r="H122" s="197"/>
      <c r="I122" s="197"/>
      <c r="J122" s="201"/>
      <c r="K122" s="236"/>
      <c r="L122" s="209"/>
      <c r="M122" s="210">
        <f t="shared" si="9"/>
        <v>999</v>
      </c>
      <c r="N122" s="209"/>
      <c r="O122" s="120"/>
      <c r="P122" s="121">
        <f t="shared" si="10"/>
        <v>0</v>
      </c>
      <c r="Q122" s="207">
        <f t="shared" si="11"/>
        <v>999</v>
      </c>
      <c r="R122" s="200"/>
    </row>
    <row r="123" spans="1:18" s="35" customFormat="1" ht="18.75" customHeight="1">
      <c r="A123" s="45">
        <v>117</v>
      </c>
      <c r="B123" s="195"/>
      <c r="C123" s="196"/>
      <c r="D123" s="197"/>
      <c r="E123" s="198"/>
      <c r="F123" s="199"/>
      <c r="G123" s="200"/>
      <c r="H123" s="197"/>
      <c r="I123" s="197"/>
      <c r="J123" s="201"/>
      <c r="K123" s="236"/>
      <c r="L123" s="209"/>
      <c r="M123" s="210">
        <f t="shared" si="9"/>
        <v>999</v>
      </c>
      <c r="N123" s="209"/>
      <c r="O123" s="120"/>
      <c r="P123" s="121">
        <f t="shared" si="10"/>
        <v>0</v>
      </c>
      <c r="Q123" s="207">
        <f t="shared" si="11"/>
        <v>999</v>
      </c>
      <c r="R123" s="200"/>
    </row>
    <row r="124" spans="1:18" s="35" customFormat="1" ht="18.75" customHeight="1">
      <c r="A124" s="45">
        <v>118</v>
      </c>
      <c r="B124" s="195"/>
      <c r="C124" s="196"/>
      <c r="D124" s="197"/>
      <c r="E124" s="198"/>
      <c r="F124" s="199"/>
      <c r="G124" s="200"/>
      <c r="H124" s="197"/>
      <c r="I124" s="197"/>
      <c r="J124" s="201"/>
      <c r="K124" s="236"/>
      <c r="L124" s="209"/>
      <c r="M124" s="210">
        <f t="shared" si="9"/>
        <v>999</v>
      </c>
      <c r="N124" s="209"/>
      <c r="O124" s="120"/>
      <c r="P124" s="121">
        <f t="shared" si="10"/>
        <v>0</v>
      </c>
      <c r="Q124" s="207">
        <f t="shared" si="11"/>
        <v>999</v>
      </c>
      <c r="R124" s="200"/>
    </row>
    <row r="125" spans="1:18" s="35" customFormat="1" ht="18.75" customHeight="1">
      <c r="A125" s="45">
        <v>119</v>
      </c>
      <c r="B125" s="195"/>
      <c r="C125" s="196"/>
      <c r="D125" s="197"/>
      <c r="E125" s="198"/>
      <c r="F125" s="199"/>
      <c r="G125" s="200"/>
      <c r="H125" s="197"/>
      <c r="I125" s="197"/>
      <c r="J125" s="201"/>
      <c r="K125" s="236"/>
      <c r="L125" s="209"/>
      <c r="M125" s="210">
        <f t="shared" si="9"/>
        <v>999</v>
      </c>
      <c r="N125" s="209"/>
      <c r="O125" s="120"/>
      <c r="P125" s="121">
        <f t="shared" si="10"/>
        <v>0</v>
      </c>
      <c r="Q125" s="207">
        <f t="shared" si="11"/>
        <v>999</v>
      </c>
      <c r="R125" s="200"/>
    </row>
    <row r="126" spans="1:18" s="35" customFormat="1" ht="18.75" customHeight="1">
      <c r="A126" s="45">
        <v>120</v>
      </c>
      <c r="B126" s="195"/>
      <c r="C126" s="196"/>
      <c r="D126" s="197"/>
      <c r="E126" s="198"/>
      <c r="F126" s="199"/>
      <c r="G126" s="200"/>
      <c r="H126" s="197"/>
      <c r="I126" s="197"/>
      <c r="J126" s="201"/>
      <c r="K126" s="236"/>
      <c r="L126" s="209"/>
      <c r="M126" s="210">
        <f t="shared" si="9"/>
        <v>999</v>
      </c>
      <c r="N126" s="209"/>
      <c r="O126" s="120"/>
      <c r="P126" s="121">
        <f t="shared" si="10"/>
        <v>0</v>
      </c>
      <c r="Q126" s="207">
        <f t="shared" si="11"/>
        <v>999</v>
      </c>
      <c r="R126" s="200"/>
    </row>
    <row r="127" spans="1:18" s="35" customFormat="1" ht="18.75" customHeight="1">
      <c r="A127" s="45">
        <v>121</v>
      </c>
      <c r="B127" s="195"/>
      <c r="C127" s="196"/>
      <c r="D127" s="197"/>
      <c r="E127" s="198"/>
      <c r="F127" s="199"/>
      <c r="G127" s="200"/>
      <c r="H127" s="197"/>
      <c r="I127" s="197"/>
      <c r="J127" s="201"/>
      <c r="K127" s="236"/>
      <c r="L127" s="209"/>
      <c r="M127" s="210">
        <f t="shared" si="9"/>
        <v>999</v>
      </c>
      <c r="N127" s="209"/>
      <c r="O127" s="120"/>
      <c r="P127" s="121">
        <f t="shared" si="10"/>
        <v>0</v>
      </c>
      <c r="Q127" s="207">
        <f t="shared" si="11"/>
        <v>999</v>
      </c>
      <c r="R127" s="200"/>
    </row>
    <row r="128" spans="1:18" s="35" customFormat="1" ht="18.75" customHeight="1">
      <c r="A128" s="45">
        <v>122</v>
      </c>
      <c r="B128" s="195"/>
      <c r="C128" s="196"/>
      <c r="D128" s="197"/>
      <c r="E128" s="198"/>
      <c r="F128" s="199"/>
      <c r="G128" s="200"/>
      <c r="H128" s="197"/>
      <c r="I128" s="197"/>
      <c r="J128" s="201"/>
      <c r="K128" s="236"/>
      <c r="L128" s="209"/>
      <c r="M128" s="210">
        <f t="shared" si="9"/>
        <v>999</v>
      </c>
      <c r="N128" s="209"/>
      <c r="O128" s="120"/>
      <c r="P128" s="121">
        <f t="shared" si="10"/>
        <v>0</v>
      </c>
      <c r="Q128" s="207">
        <f t="shared" si="11"/>
        <v>999</v>
      </c>
      <c r="R128" s="200"/>
    </row>
    <row r="129" spans="1:18" s="35" customFormat="1" ht="18.75" customHeight="1">
      <c r="A129" s="45">
        <v>123</v>
      </c>
      <c r="B129" s="195"/>
      <c r="C129" s="196"/>
      <c r="D129" s="197"/>
      <c r="E129" s="198"/>
      <c r="F129" s="199"/>
      <c r="G129" s="200"/>
      <c r="H129" s="197"/>
      <c r="I129" s="197"/>
      <c r="J129" s="201"/>
      <c r="K129" s="236"/>
      <c r="L129" s="209"/>
      <c r="M129" s="210">
        <f t="shared" si="9"/>
        <v>999</v>
      </c>
      <c r="N129" s="209"/>
      <c r="O129" s="120"/>
      <c r="P129" s="121">
        <f t="shared" si="10"/>
        <v>0</v>
      </c>
      <c r="Q129" s="207">
        <f t="shared" si="11"/>
        <v>999</v>
      </c>
      <c r="R129" s="200"/>
    </row>
    <row r="130" spans="1:18" s="35" customFormat="1" ht="18.75" customHeight="1">
      <c r="A130" s="45">
        <v>124</v>
      </c>
      <c r="B130" s="195"/>
      <c r="C130" s="196"/>
      <c r="D130" s="197"/>
      <c r="E130" s="198"/>
      <c r="F130" s="199"/>
      <c r="G130" s="200"/>
      <c r="H130" s="197"/>
      <c r="I130" s="197"/>
      <c r="J130" s="201"/>
      <c r="K130" s="236"/>
      <c r="L130" s="209"/>
      <c r="M130" s="210">
        <f t="shared" si="9"/>
        <v>999</v>
      </c>
      <c r="N130" s="209"/>
      <c r="O130" s="120"/>
      <c r="P130" s="121">
        <f t="shared" si="10"/>
        <v>0</v>
      </c>
      <c r="Q130" s="207">
        <f t="shared" si="11"/>
        <v>999</v>
      </c>
      <c r="R130" s="200"/>
    </row>
    <row r="131" spans="1:18" s="35" customFormat="1" ht="18.75" customHeight="1">
      <c r="A131" s="45">
        <v>125</v>
      </c>
      <c r="B131" s="195"/>
      <c r="C131" s="196"/>
      <c r="D131" s="197"/>
      <c r="E131" s="198"/>
      <c r="F131" s="199"/>
      <c r="G131" s="200"/>
      <c r="H131" s="197"/>
      <c r="I131" s="197"/>
      <c r="J131" s="201"/>
      <c r="K131" s="236"/>
      <c r="L131" s="209"/>
      <c r="M131" s="210">
        <f t="shared" si="9"/>
        <v>999</v>
      </c>
      <c r="N131" s="209"/>
      <c r="O131" s="120"/>
      <c r="P131" s="121">
        <f t="shared" si="10"/>
        <v>0</v>
      </c>
      <c r="Q131" s="207">
        <f t="shared" si="11"/>
        <v>999</v>
      </c>
      <c r="R131" s="200"/>
    </row>
    <row r="132" spans="1:18" s="35" customFormat="1" ht="18.75" customHeight="1">
      <c r="A132" s="45">
        <v>126</v>
      </c>
      <c r="B132" s="195"/>
      <c r="C132" s="196"/>
      <c r="D132" s="197"/>
      <c r="E132" s="198"/>
      <c r="F132" s="199"/>
      <c r="G132" s="200"/>
      <c r="H132" s="197"/>
      <c r="I132" s="197"/>
      <c r="J132" s="201"/>
      <c r="K132" s="236"/>
      <c r="L132" s="209"/>
      <c r="M132" s="210">
        <f t="shared" si="9"/>
        <v>999</v>
      </c>
      <c r="N132" s="209"/>
      <c r="O132" s="120"/>
      <c r="P132" s="121">
        <f t="shared" si="10"/>
        <v>0</v>
      </c>
      <c r="Q132" s="207">
        <f t="shared" si="11"/>
        <v>999</v>
      </c>
      <c r="R132" s="200"/>
    </row>
    <row r="133" spans="1:18" s="35" customFormat="1" ht="18.75" customHeight="1">
      <c r="A133" s="45">
        <v>127</v>
      </c>
      <c r="B133" s="195"/>
      <c r="C133" s="196"/>
      <c r="D133" s="197"/>
      <c r="E133" s="198"/>
      <c r="F133" s="199"/>
      <c r="G133" s="200"/>
      <c r="H133" s="197"/>
      <c r="I133" s="197"/>
      <c r="J133" s="201"/>
      <c r="K133" s="236"/>
      <c r="L133" s="209"/>
      <c r="M133" s="210">
        <f t="shared" si="9"/>
        <v>999</v>
      </c>
      <c r="N133" s="209"/>
      <c r="O133" s="120"/>
      <c r="P133" s="121">
        <f t="shared" si="10"/>
        <v>0</v>
      </c>
      <c r="Q133" s="207">
        <f t="shared" si="11"/>
        <v>999</v>
      </c>
      <c r="R133" s="200"/>
    </row>
    <row r="134" spans="1:18" s="35" customFormat="1" ht="18.75" customHeight="1">
      <c r="A134" s="45">
        <v>128</v>
      </c>
      <c r="B134" s="195"/>
      <c r="C134" s="196"/>
      <c r="D134" s="197"/>
      <c r="E134" s="198"/>
      <c r="F134" s="199"/>
      <c r="G134" s="200"/>
      <c r="H134" s="197"/>
      <c r="I134" s="197"/>
      <c r="J134" s="201"/>
      <c r="K134" s="236"/>
      <c r="L134" s="209"/>
      <c r="M134" s="210">
        <f t="shared" si="9"/>
        <v>999</v>
      </c>
      <c r="N134" s="209"/>
      <c r="O134" s="120"/>
      <c r="P134" s="121">
        <f t="shared" si="10"/>
        <v>0</v>
      </c>
      <c r="Q134" s="207">
        <f t="shared" si="11"/>
        <v>999</v>
      </c>
      <c r="R134" s="200"/>
    </row>
  </sheetData>
  <sheetProtection/>
  <mergeCells count="1">
    <mergeCell ref="A5:B5"/>
  </mergeCells>
  <conditionalFormatting sqref="E7:E134">
    <cfRule type="expression" priority="1" dxfId="16" stopIfTrue="1">
      <formula>AND(ROUNDDOWN(($A$4-E7)/365.25,0)&lt;=13,G7&lt;&gt;"OK")</formula>
    </cfRule>
    <cfRule type="expression" priority="2" dxfId="15" stopIfTrue="1">
      <formula>AND(ROUNDDOWN(($A$4-E7)/365.25,0)&lt;=14,G7&lt;&gt;"OK")</formula>
    </cfRule>
    <cfRule type="expression" priority="3" dxfId="14" stopIfTrue="1">
      <formula>AND(ROUNDDOWN(($A$4-E7)/365.25,0)&lt;=17,G7&lt;&gt;"OK")</formula>
    </cfRule>
  </conditionalFormatting>
  <conditionalFormatting sqref="K7:K134">
    <cfRule type="cellIs" priority="4" dxfId="13"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40">
      <selection activeCell="D63" sqref="D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7.7109375" style="0" customWidth="1"/>
    <col min="7" max="7" width="5.8515625" style="0" customWidth="1"/>
    <col min="8" max="8" width="2.57421875" style="1" customWidth="1"/>
    <col min="9" max="9" width="10.7109375" style="0" customWidth="1"/>
    <col min="10" max="10" width="1.7109375" style="1" customWidth="1"/>
    <col min="11" max="11" width="10.7109375" style="0" customWidth="1"/>
    <col min="12" max="12" width="1.7109375" style="2" customWidth="1"/>
    <col min="13" max="13" width="10.7109375" style="0" customWidth="1"/>
    <col min="14" max="14" width="1.7109375" style="1" customWidth="1"/>
    <col min="15" max="15" width="10.7109375" style="0" customWidth="1"/>
    <col min="16" max="16" width="1.7109375" style="2" customWidth="1"/>
    <col min="17" max="17" width="0" style="0" hidden="1" customWidth="1"/>
    <col min="18" max="18" width="8.7109375" style="0" customWidth="1"/>
    <col min="19" max="19" width="9.140625" style="0" hidden="1" customWidth="1"/>
  </cols>
  <sheetData>
    <row r="1" spans="1:16" s="4" customFormat="1" ht="21.75" customHeight="1">
      <c r="A1" s="241" t="str">
        <f>'Week SetUp'!$A$6</f>
        <v>第十屆福興盃</v>
      </c>
      <c r="B1" s="5"/>
      <c r="C1" s="6"/>
      <c r="D1" s="6"/>
      <c r="E1" s="6"/>
      <c r="F1" s="6"/>
      <c r="G1" s="6"/>
      <c r="H1" s="7"/>
      <c r="I1" s="242" t="s">
        <v>117</v>
      </c>
      <c r="J1" s="7"/>
      <c r="K1" s="9"/>
      <c r="L1" s="7"/>
      <c r="M1" s="7" t="s">
        <v>107</v>
      </c>
      <c r="N1" s="7"/>
      <c r="O1" s="8"/>
      <c r="P1" s="10"/>
    </row>
    <row r="2" spans="1:16" s="3" customFormat="1" ht="12.75">
      <c r="A2" s="11" t="str">
        <f>'Week SetUp'!$A$8</f>
        <v>中、南區大專暨全國青少年網球錦標賽</v>
      </c>
      <c r="B2" s="12"/>
      <c r="C2" s="13"/>
      <c r="D2" s="13"/>
      <c r="E2" s="13"/>
      <c r="F2" s="13"/>
      <c r="G2" s="13"/>
      <c r="H2" s="14"/>
      <c r="I2" s="187"/>
      <c r="J2" s="14"/>
      <c r="K2" s="9"/>
      <c r="L2" s="14"/>
      <c r="M2" s="13"/>
      <c r="N2" s="14"/>
      <c r="O2" s="13"/>
      <c r="P2" s="14"/>
    </row>
    <row r="3" spans="1:16" s="49" customFormat="1" ht="11.25" customHeight="1">
      <c r="A3" s="243" t="s">
        <v>97</v>
      </c>
      <c r="B3" s="149"/>
      <c r="C3" s="149"/>
      <c r="D3" s="149"/>
      <c r="E3" s="154"/>
      <c r="F3" s="243" t="s">
        <v>111</v>
      </c>
      <c r="G3" s="149"/>
      <c r="H3" s="155"/>
      <c r="I3" s="243" t="s">
        <v>98</v>
      </c>
      <c r="J3" s="156"/>
      <c r="K3" s="149"/>
      <c r="L3" s="156"/>
      <c r="M3" s="149"/>
      <c r="N3" s="155"/>
      <c r="O3" s="154"/>
      <c r="P3" s="244" t="s">
        <v>99</v>
      </c>
    </row>
    <row r="4" spans="1:16" s="32" customFormat="1" ht="12.75" customHeight="1" thickBot="1">
      <c r="A4" s="285" t="str">
        <f>'Week SetUp'!$A$10</f>
        <v>101年2月1日~5日</v>
      </c>
      <c r="B4" s="285"/>
      <c r="C4" s="285"/>
      <c r="D4" s="29"/>
      <c r="E4" s="29"/>
      <c r="F4" s="29" t="str">
        <f>'Week SetUp'!$C$10</f>
        <v>高雄中山網球場</v>
      </c>
      <c r="G4" s="29"/>
      <c r="H4" s="33"/>
      <c r="I4" s="30" t="str">
        <f>'Week SetUp'!$D$10</f>
        <v>國小組四年級</v>
      </c>
      <c r="J4" s="33"/>
      <c r="K4" s="177">
        <f>'Week SetUp'!$A$12</f>
        <v>0</v>
      </c>
      <c r="L4" s="33"/>
      <c r="M4" s="29"/>
      <c r="N4" s="33"/>
      <c r="O4" s="29"/>
      <c r="P4" s="25" t="str">
        <f>'Week SetUp'!$E$10</f>
        <v>李朝裕</v>
      </c>
    </row>
    <row r="5" spans="1:16" s="34" customFormat="1" ht="9.75">
      <c r="A5" s="145"/>
      <c r="B5" s="146" t="s">
        <v>9</v>
      </c>
      <c r="C5" s="245" t="s">
        <v>100</v>
      </c>
      <c r="D5" s="245" t="s">
        <v>101</v>
      </c>
      <c r="E5" s="246" t="s">
        <v>102</v>
      </c>
      <c r="F5" s="143"/>
      <c r="G5" s="246" t="s">
        <v>103</v>
      </c>
      <c r="H5" s="147"/>
      <c r="I5" s="245" t="s">
        <v>104</v>
      </c>
      <c r="J5" s="147"/>
      <c r="K5" s="245" t="s">
        <v>106</v>
      </c>
      <c r="L5" s="147"/>
      <c r="M5" s="245" t="s">
        <v>108</v>
      </c>
      <c r="N5" s="147"/>
      <c r="O5" s="245" t="s">
        <v>109</v>
      </c>
      <c r="P5" s="144"/>
    </row>
    <row r="6" spans="1:16" s="34" customFormat="1" ht="3.75" customHeight="1" thickBot="1">
      <c r="A6" s="110"/>
      <c r="B6" s="135"/>
      <c r="C6" s="140"/>
      <c r="D6" s="135"/>
      <c r="E6" s="136"/>
      <c r="F6" s="137"/>
      <c r="G6" s="136"/>
      <c r="H6" s="138"/>
      <c r="I6" s="135"/>
      <c r="J6" s="138"/>
      <c r="K6" s="135"/>
      <c r="L6" s="138"/>
      <c r="M6" s="135"/>
      <c r="N6" s="138"/>
      <c r="O6" s="135"/>
      <c r="P6" s="139"/>
    </row>
    <row r="7" spans="1:19" s="44" customFormat="1" ht="15" customHeight="1">
      <c r="A7" s="111">
        <v>1</v>
      </c>
      <c r="B7" s="57" t="str">
        <f>IF($D7="","",VLOOKUP($D7,'女單準備名單'!$A$7:$P$38,15))</f>
        <v>S1</v>
      </c>
      <c r="C7" s="57">
        <f>IF($D7="","",VLOOKUP($D7,'女單準備名單'!$A$7:$P$38,16))</f>
        <v>8</v>
      </c>
      <c r="D7" s="56">
        <v>1</v>
      </c>
      <c r="E7" s="208" t="str">
        <f>UPPER(IF($D7="","",VLOOKUP($D7,'女單準備名單'!$A$7:$P$38,2)))</f>
        <v>李冠儀</v>
      </c>
      <c r="F7" s="208"/>
      <c r="G7" s="208" t="str">
        <f>IF($D7="","",VLOOKUP($D7,'女單準備名單'!$A$7:$P$38,4))</f>
        <v>民族國小</v>
      </c>
      <c r="H7" s="82"/>
      <c r="I7" s="83"/>
      <c r="J7" s="83"/>
      <c r="K7" s="83"/>
      <c r="L7" s="83"/>
      <c r="M7" s="51"/>
      <c r="N7" s="52"/>
      <c r="O7" s="95"/>
      <c r="P7" s="96"/>
      <c r="Q7" s="71"/>
      <c r="S7" s="161" t="e">
        <f>#REF!</f>
        <v>#REF!</v>
      </c>
    </row>
    <row r="8" spans="1:19" s="44" customFormat="1" ht="15" customHeight="1">
      <c r="A8" s="113"/>
      <c r="B8" s="53"/>
      <c r="C8" s="53"/>
      <c r="D8" s="53"/>
      <c r="E8" s="55"/>
      <c r="F8" s="84"/>
      <c r="G8" s="160" t="s">
        <v>74</v>
      </c>
      <c r="H8" s="179"/>
      <c r="I8" s="85">
        <f>UPPER(IF(OR(H8="a",H8="as"),E7,IF(OR(H8="b",H8="bs"),E9,)))</f>
      </c>
      <c r="J8" s="85"/>
      <c r="K8" s="83"/>
      <c r="L8" s="83"/>
      <c r="M8" s="51"/>
      <c r="N8" s="52"/>
      <c r="O8" s="95"/>
      <c r="P8" s="96"/>
      <c r="Q8" s="71"/>
      <c r="S8" s="162" t="e">
        <f>#REF!</f>
        <v>#REF!</v>
      </c>
    </row>
    <row r="9" spans="1:19" s="44" customFormat="1" ht="15" customHeight="1">
      <c r="A9" s="113">
        <v>2</v>
      </c>
      <c r="B9" s="57">
        <f>IF($D9="","",VLOOKUP($D9,'女單準備名單'!$A$7:$P$38,15))</f>
      </c>
      <c r="C9" s="57">
        <f>IF($D9="","",VLOOKUP($D9,'女單準備名單'!$A$7:$P$38,16))</f>
      </c>
      <c r="D9" s="56"/>
      <c r="E9" s="50" t="s">
        <v>252</v>
      </c>
      <c r="F9" s="50"/>
      <c r="G9" s="50">
        <f>IF($D9="","",VLOOKUP($D9,'女單準備名單'!$A$7:$P$38,4))</f>
      </c>
      <c r="H9" s="86"/>
      <c r="I9" s="164"/>
      <c r="J9" s="87"/>
      <c r="K9" s="83"/>
      <c r="L9" s="83"/>
      <c r="M9" s="51"/>
      <c r="N9" s="52"/>
      <c r="O9" s="95"/>
      <c r="P9" s="96"/>
      <c r="Q9" s="71"/>
      <c r="S9" s="162" t="e">
        <f>#REF!</f>
        <v>#REF!</v>
      </c>
    </row>
    <row r="10" spans="1:19" s="44" customFormat="1" ht="15" customHeight="1">
      <c r="A10" s="113"/>
      <c r="B10" s="53"/>
      <c r="C10" s="53"/>
      <c r="D10" s="54"/>
      <c r="E10" s="55"/>
      <c r="F10" s="84"/>
      <c r="G10" s="55"/>
      <c r="H10" s="88"/>
      <c r="I10" s="160" t="s">
        <v>74</v>
      </c>
      <c r="J10" s="180"/>
      <c r="K10" s="85">
        <f>UPPER(IF(OR(J10="a",J10="as"),I8,IF(OR(J10="b",J10="bs"),I12,)))</f>
      </c>
      <c r="L10" s="69"/>
      <c r="M10" s="70"/>
      <c r="N10" s="70"/>
      <c r="O10" s="95"/>
      <c r="P10" s="96"/>
      <c r="Q10" s="71"/>
      <c r="S10" s="162" t="e">
        <f>#REF!</f>
        <v>#REF!</v>
      </c>
    </row>
    <row r="11" spans="1:19" s="44" customFormat="1" ht="15" customHeight="1">
      <c r="A11" s="113">
        <v>3</v>
      </c>
      <c r="B11" s="57">
        <f>IF($D11="","",VLOOKUP($D11,'女單準備名單'!$A$7:$P$38,15))</f>
      </c>
      <c r="C11" s="57">
        <f>IF($D11="","",VLOOKUP($D11,'女單準備名單'!$A$7:$P$38,16))</f>
      </c>
      <c r="D11" s="56"/>
      <c r="E11" s="50" t="s">
        <v>252</v>
      </c>
      <c r="F11" s="50"/>
      <c r="G11" s="50">
        <f>IF($D11="","",VLOOKUP($D11,'女單準備名單'!$A$7:$P$38,4))</f>
      </c>
      <c r="H11" s="82"/>
      <c r="I11" s="80"/>
      <c r="J11" s="89"/>
      <c r="K11" s="164"/>
      <c r="L11" s="158"/>
      <c r="M11" s="70"/>
      <c r="N11" s="70"/>
      <c r="O11" s="95"/>
      <c r="P11" s="96"/>
      <c r="Q11" s="71"/>
      <c r="S11" s="162" t="e">
        <f>#REF!</f>
        <v>#REF!</v>
      </c>
    </row>
    <row r="12" spans="1:19" s="44" customFormat="1" ht="15" customHeight="1">
      <c r="A12" s="113"/>
      <c r="B12" s="53"/>
      <c r="C12" s="53"/>
      <c r="D12" s="54"/>
      <c r="E12" s="55"/>
      <c r="F12" s="84"/>
      <c r="G12" s="160" t="s">
        <v>74</v>
      </c>
      <c r="H12" s="179"/>
      <c r="I12" s="85">
        <f>UPPER(IF(OR(H12="a",H12="as"),E11,IF(OR(H12="b",H12="bs"),E13,)))</f>
      </c>
      <c r="J12" s="90"/>
      <c r="K12" s="80"/>
      <c r="L12" s="74"/>
      <c r="M12" s="70"/>
      <c r="N12" s="70"/>
      <c r="O12" s="95"/>
      <c r="P12" s="96"/>
      <c r="Q12" s="71"/>
      <c r="S12" s="162" t="e">
        <f>#REF!</f>
        <v>#REF!</v>
      </c>
    </row>
    <row r="13" spans="1:19" s="44" customFormat="1" ht="15" customHeight="1">
      <c r="A13" s="113">
        <v>4</v>
      </c>
      <c r="B13" s="57">
        <f>IF($D13="","",VLOOKUP($D13,'女單準備名單'!$A$7:$P$38,15))</f>
        <v>0</v>
      </c>
      <c r="C13" s="57">
        <f>IF($D13="","",VLOOKUP($D13,'女單準備名單'!$A$7:$P$38,16))</f>
        <v>999</v>
      </c>
      <c r="D13" s="56">
        <v>15</v>
      </c>
      <c r="E13" s="50" t="str">
        <f>UPPER(IF($D13="","",VLOOKUP($D13,'女單準備名單'!$A$7:$P$38,2)))</f>
        <v>羅妍珽</v>
      </c>
      <c r="F13" s="50"/>
      <c r="G13" s="50" t="str">
        <f>IF($D13="","",VLOOKUP($D13,'女單準備名單'!$A$7:$P$38,4))</f>
        <v>民族國小</v>
      </c>
      <c r="H13" s="91"/>
      <c r="I13" s="164"/>
      <c r="J13" s="83"/>
      <c r="K13" s="80"/>
      <c r="L13" s="74"/>
      <c r="M13" s="70"/>
      <c r="N13" s="70"/>
      <c r="O13" s="95"/>
      <c r="P13" s="96"/>
      <c r="Q13" s="71"/>
      <c r="S13" s="162" t="e">
        <f>#REF!</f>
        <v>#REF!</v>
      </c>
    </row>
    <row r="14" spans="1:19" s="44" customFormat="1" ht="15" customHeight="1">
      <c r="A14" s="113"/>
      <c r="B14" s="53"/>
      <c r="C14" s="53"/>
      <c r="D14" s="54"/>
      <c r="E14" s="83"/>
      <c r="F14" s="159"/>
      <c r="G14" s="92"/>
      <c r="H14" s="88"/>
      <c r="I14" s="83"/>
      <c r="J14" s="83"/>
      <c r="K14" s="160" t="s">
        <v>74</v>
      </c>
      <c r="L14" s="180"/>
      <c r="M14" s="85">
        <f>UPPER(IF(OR(L14="a",L14="as"),K10,IF(OR(L14="b",L14="bs"),K18,)))</f>
      </c>
      <c r="N14" s="69"/>
      <c r="O14" s="95"/>
      <c r="P14" s="96"/>
      <c r="Q14" s="71"/>
      <c r="S14" s="162" t="e">
        <f>#REF!</f>
        <v>#REF!</v>
      </c>
    </row>
    <row r="15" spans="1:19" s="44" customFormat="1" ht="15" customHeight="1">
      <c r="A15" s="113">
        <v>5</v>
      </c>
      <c r="B15" s="57">
        <f>IF($D15="","",VLOOKUP($D15,'女單準備名單'!$A$7:$P$38,15))</f>
        <v>0</v>
      </c>
      <c r="C15" s="57">
        <f>IF($D15="","",VLOOKUP($D15,'女單準備名單'!$A$7:$P$38,16))</f>
        <v>999</v>
      </c>
      <c r="D15" s="56">
        <v>16</v>
      </c>
      <c r="E15" s="50" t="str">
        <f>UPPER(IF($D15="","",VLOOKUP($D15,'女單準備名單'!$A$7:$P$38,2)))</f>
        <v>黃詩雲</v>
      </c>
      <c r="F15" s="50"/>
      <c r="G15" s="50" t="str">
        <f>IF($D15="","",VLOOKUP($D15,'女單準備名單'!$A$7:$P$38,4))</f>
        <v>民族國小</v>
      </c>
      <c r="H15" s="94"/>
      <c r="I15" s="83"/>
      <c r="J15" s="83"/>
      <c r="K15" s="83"/>
      <c r="L15" s="74"/>
      <c r="M15" s="164"/>
      <c r="N15" s="215"/>
      <c r="O15" s="51"/>
      <c r="P15" s="52"/>
      <c r="Q15" s="71"/>
      <c r="S15" s="162" t="e">
        <f>#REF!</f>
        <v>#REF!</v>
      </c>
    </row>
    <row r="16" spans="1:19" s="44" customFormat="1" ht="15" customHeight="1" thickBot="1">
      <c r="A16" s="113"/>
      <c r="B16" s="53"/>
      <c r="C16" s="53"/>
      <c r="D16" s="54"/>
      <c r="E16" s="55"/>
      <c r="F16" s="84"/>
      <c r="G16" s="160" t="s">
        <v>74</v>
      </c>
      <c r="H16" s="179"/>
      <c r="I16" s="85">
        <f>UPPER(IF(OR(H16="a",H16="as"),E15,IF(OR(H16="b",H16="bs"),E17,)))</f>
      </c>
      <c r="J16" s="85"/>
      <c r="K16" s="83"/>
      <c r="L16" s="74"/>
      <c r="M16" s="58"/>
      <c r="N16" s="215"/>
      <c r="O16" s="51"/>
      <c r="P16" s="52"/>
      <c r="Q16" s="71"/>
      <c r="S16" s="163" t="e">
        <f>#REF!</f>
        <v>#REF!</v>
      </c>
    </row>
    <row r="17" spans="1:17" s="44" customFormat="1" ht="15" customHeight="1">
      <c r="A17" s="113">
        <v>6</v>
      </c>
      <c r="B17" s="57">
        <f>IF($D17="","",VLOOKUP($D17,'女單準備名單'!$A$7:$P$38,15))</f>
        <v>0</v>
      </c>
      <c r="C17" s="57">
        <f>IF($D17="","",VLOOKUP($D17,'女單準備名單'!$A$7:$P$38,16))</f>
        <v>999</v>
      </c>
      <c r="D17" s="56">
        <v>12</v>
      </c>
      <c r="E17" s="50" t="str">
        <f>UPPER(IF($D17="","",VLOOKUP($D17,'女單準備名單'!$A$7:$P$38,2)))</f>
        <v>馬韻涵</v>
      </c>
      <c r="F17" s="50"/>
      <c r="G17" s="50" t="str">
        <f>IF($D17="","",VLOOKUP($D17,'女單準備名單'!$A$7:$P$38,4))</f>
        <v>陽明國小</v>
      </c>
      <c r="H17" s="86"/>
      <c r="I17" s="164"/>
      <c r="J17" s="87"/>
      <c r="K17" s="83"/>
      <c r="L17" s="74"/>
      <c r="M17" s="58"/>
      <c r="N17" s="215"/>
      <c r="O17" s="51"/>
      <c r="P17" s="52"/>
      <c r="Q17" s="71"/>
    </row>
    <row r="18" spans="1:17" s="44" customFormat="1" ht="15" customHeight="1">
      <c r="A18" s="113"/>
      <c r="B18" s="53"/>
      <c r="C18" s="53"/>
      <c r="D18" s="54"/>
      <c r="E18" s="55"/>
      <c r="F18" s="84"/>
      <c r="G18" s="83"/>
      <c r="H18" s="88"/>
      <c r="I18" s="160" t="s">
        <v>74</v>
      </c>
      <c r="J18" s="180"/>
      <c r="K18" s="85">
        <f>UPPER(IF(OR(J18="a",J18="as"),I16,IF(OR(J18="b",J18="bs"),I20,)))</f>
      </c>
      <c r="L18" s="78"/>
      <c r="M18" s="58"/>
      <c r="N18" s="215"/>
      <c r="O18" s="51"/>
      <c r="P18" s="52"/>
      <c r="Q18" s="71"/>
    </row>
    <row r="19" spans="1:17" s="44" customFormat="1" ht="15" customHeight="1">
      <c r="A19" s="113">
        <v>7</v>
      </c>
      <c r="B19" s="57">
        <f>IF($D19="","",VLOOKUP($D19,'女單準備名單'!$A$7:$P$38,15))</f>
      </c>
      <c r="C19" s="57">
        <f>IF($D19="","",VLOOKUP($D19,'女單準備名單'!$A$7:$P$38,16))</f>
      </c>
      <c r="D19" s="56"/>
      <c r="E19" s="50" t="s">
        <v>252</v>
      </c>
      <c r="F19" s="50"/>
      <c r="G19" s="50">
        <f>IF($D19="","",VLOOKUP($D19,'女單準備名單'!$A$7:$P$38,4))</f>
      </c>
      <c r="H19" s="82"/>
      <c r="I19" s="80"/>
      <c r="J19" s="89"/>
      <c r="K19" s="164"/>
      <c r="L19" s="70"/>
      <c r="M19" s="58"/>
      <c r="N19" s="215"/>
      <c r="O19" s="51"/>
      <c r="P19" s="52"/>
      <c r="Q19" s="71"/>
    </row>
    <row r="20" spans="1:17" s="44" customFormat="1" ht="15" customHeight="1">
      <c r="A20" s="113"/>
      <c r="B20" s="53"/>
      <c r="C20" s="53"/>
      <c r="D20" s="53"/>
      <c r="E20" s="55"/>
      <c r="F20" s="84"/>
      <c r="G20" s="160" t="s">
        <v>74</v>
      </c>
      <c r="H20" s="179"/>
      <c r="I20" s="85">
        <f>UPPER(IF(OR(H20="a",H20="as"),E19,IF(OR(H20="b",H20="bs"),E21,)))</f>
      </c>
      <c r="J20" s="90"/>
      <c r="K20" s="80"/>
      <c r="L20" s="70"/>
      <c r="M20" s="58"/>
      <c r="N20" s="215"/>
      <c r="O20" s="51"/>
      <c r="P20" s="52"/>
      <c r="Q20" s="71"/>
    </row>
    <row r="21" spans="1:17" s="44" customFormat="1" ht="15" customHeight="1">
      <c r="A21" s="111">
        <v>8</v>
      </c>
      <c r="B21" s="57"/>
      <c r="C21" s="57">
        <f>IF($D21="","",VLOOKUP($D21,'女單準備名單'!$A$7:$P$38,16))</f>
        <v>50</v>
      </c>
      <c r="D21" s="56">
        <v>8</v>
      </c>
      <c r="E21" s="208" t="str">
        <f>UPPER(IF($D21="","",VLOOKUP($D21,'女單準備名單'!$A$7:$P$38,2)))</f>
        <v>吳佩芯</v>
      </c>
      <c r="F21" s="208"/>
      <c r="G21" s="208" t="str">
        <f>IF($D21="","",VLOOKUP($D21,'女單準備名單'!$A$7:$P$38,4))</f>
        <v>僑光國小</v>
      </c>
      <c r="H21" s="91"/>
      <c r="I21" s="164"/>
      <c r="J21" s="83"/>
      <c r="K21" s="80"/>
      <c r="L21" s="70"/>
      <c r="M21" s="58"/>
      <c r="N21" s="215"/>
      <c r="O21" s="51"/>
      <c r="P21" s="52"/>
      <c r="Q21" s="71"/>
    </row>
    <row r="22" spans="1:17" s="44" customFormat="1" ht="15" customHeight="1">
      <c r="A22" s="113"/>
      <c r="B22" s="53"/>
      <c r="C22" s="53"/>
      <c r="D22" s="53"/>
      <c r="E22" s="92"/>
      <c r="F22" s="93"/>
      <c r="G22" s="92"/>
      <c r="H22" s="88"/>
      <c r="I22" s="83"/>
      <c r="J22" s="83"/>
      <c r="K22" s="80"/>
      <c r="L22" s="72"/>
      <c r="M22" s="160" t="s">
        <v>74</v>
      </c>
      <c r="N22" s="180"/>
      <c r="O22" s="85">
        <f>UPPER(IF(OR(N22="a",N22="as"),M14,IF(OR(N22="b",N22="bs"),M30,)))</f>
      </c>
      <c r="P22" s="216"/>
      <c r="Q22" s="71"/>
    </row>
    <row r="23" spans="1:17" s="44" customFormat="1" ht="15" customHeight="1">
      <c r="A23" s="111">
        <v>9</v>
      </c>
      <c r="B23" s="57" t="str">
        <f>IF($D23="","",VLOOKUP($D23,'女單準備名單'!$A$7:$P$38,15))</f>
        <v>S4</v>
      </c>
      <c r="C23" s="57">
        <f>IF($D23="","",VLOOKUP($D23,'女單準備名單'!$A$7:$P$38,16))</f>
        <v>30</v>
      </c>
      <c r="D23" s="56">
        <v>4</v>
      </c>
      <c r="E23" s="208" t="str">
        <f>UPPER(IF($D23="","",VLOOKUP($D23,'女單準備名單'!$A$7:$P$38,2)))</f>
        <v>方韋寧</v>
      </c>
      <c r="F23" s="208"/>
      <c r="G23" s="208" t="str">
        <f>IF($D23="","",VLOOKUP($D23,'女單準備名單'!$A$7:$P$38,4))</f>
        <v>陽明國小</v>
      </c>
      <c r="H23" s="82"/>
      <c r="I23" s="83"/>
      <c r="J23" s="83"/>
      <c r="K23" s="83"/>
      <c r="L23" s="70"/>
      <c r="M23" s="51"/>
      <c r="N23" s="215"/>
      <c r="O23" s="164"/>
      <c r="P23" s="215"/>
      <c r="Q23" s="71"/>
    </row>
    <row r="24" spans="1:17" s="44" customFormat="1" ht="15" customHeight="1">
      <c r="A24" s="113"/>
      <c r="B24" s="53"/>
      <c r="C24" s="53"/>
      <c r="D24" s="53"/>
      <c r="E24" s="55"/>
      <c r="F24" s="84"/>
      <c r="G24" s="160" t="s">
        <v>74</v>
      </c>
      <c r="H24" s="179"/>
      <c r="I24" s="85">
        <f>UPPER(IF(OR(H24="a",H24="as"),E23,IF(OR(H24="b",H24="bs"),E25,)))</f>
      </c>
      <c r="J24" s="85"/>
      <c r="K24" s="83"/>
      <c r="L24" s="70"/>
      <c r="M24" s="51"/>
      <c r="N24" s="215"/>
      <c r="O24" s="51"/>
      <c r="P24" s="215"/>
      <c r="Q24" s="71"/>
    </row>
    <row r="25" spans="1:17" s="44" customFormat="1" ht="15" customHeight="1">
      <c r="A25" s="113">
        <v>10</v>
      </c>
      <c r="B25" s="57">
        <f>IF($D25="","",VLOOKUP($D25,'女單準備名單'!$A$7:$P$38,15))</f>
      </c>
      <c r="C25" s="57">
        <f>IF($D25="","",VLOOKUP($D25,'女單準備名單'!$A$7:$P$38,16))</f>
      </c>
      <c r="D25" s="56"/>
      <c r="E25" s="50" t="s">
        <v>252</v>
      </c>
      <c r="F25" s="50"/>
      <c r="G25" s="50">
        <f>IF($D25="","",VLOOKUP($D25,'女單準備名單'!$A$7:$P$38,4))</f>
      </c>
      <c r="H25" s="86"/>
      <c r="I25" s="164"/>
      <c r="J25" s="87"/>
      <c r="K25" s="83"/>
      <c r="L25" s="70"/>
      <c r="M25" s="51"/>
      <c r="N25" s="215"/>
      <c r="O25" s="51"/>
      <c r="P25" s="215"/>
      <c r="Q25" s="71"/>
    </row>
    <row r="26" spans="1:17" s="44" customFormat="1" ht="15" customHeight="1">
      <c r="A26" s="113"/>
      <c r="B26" s="53"/>
      <c r="C26" s="53"/>
      <c r="D26" s="54"/>
      <c r="E26" s="55"/>
      <c r="F26" s="84"/>
      <c r="G26" s="55"/>
      <c r="H26" s="88"/>
      <c r="I26" s="160" t="s">
        <v>74</v>
      </c>
      <c r="J26" s="180"/>
      <c r="K26" s="85">
        <f>UPPER(IF(OR(J26="a",J26="as"),I24,IF(OR(J26="b",J26="bs"),I28,)))</f>
      </c>
      <c r="L26" s="69"/>
      <c r="M26" s="51"/>
      <c r="N26" s="215"/>
      <c r="O26" s="51"/>
      <c r="P26" s="215"/>
      <c r="Q26" s="71"/>
    </row>
    <row r="27" spans="1:17" s="44" customFormat="1" ht="15" customHeight="1">
      <c r="A27" s="113">
        <v>11</v>
      </c>
      <c r="B27" s="57">
        <f>IF($D27="","",VLOOKUP($D27,'女單準備名單'!$A$7:$P$38,15))</f>
      </c>
      <c r="C27" s="57">
        <f>IF($D27="","",VLOOKUP($D27,'女單準備名單'!$A$7:$P$38,16))</f>
      </c>
      <c r="D27" s="56"/>
      <c r="E27" s="50" t="s">
        <v>252</v>
      </c>
      <c r="F27" s="50"/>
      <c r="G27" s="50">
        <f>IF($D27="","",VLOOKUP($D27,'女單準備名單'!$A$7:$P$38,4))</f>
      </c>
      <c r="H27" s="82"/>
      <c r="I27" s="80"/>
      <c r="J27" s="89"/>
      <c r="K27" s="164"/>
      <c r="L27" s="158"/>
      <c r="M27" s="51"/>
      <c r="N27" s="215"/>
      <c r="O27" s="51"/>
      <c r="P27" s="215"/>
      <c r="Q27" s="71"/>
    </row>
    <row r="28" spans="1:17" s="44" customFormat="1" ht="15" customHeight="1">
      <c r="A28" s="114"/>
      <c r="B28" s="53"/>
      <c r="C28" s="53"/>
      <c r="D28" s="54"/>
      <c r="E28" s="55"/>
      <c r="F28" s="84"/>
      <c r="G28" s="160" t="s">
        <v>74</v>
      </c>
      <c r="H28" s="179"/>
      <c r="I28" s="85">
        <f>UPPER(IF(OR(H28="a",H28="as"),E27,IF(OR(H28="b",H28="bs"),E29,)))</f>
      </c>
      <c r="J28" s="90"/>
      <c r="K28" s="80"/>
      <c r="L28" s="74"/>
      <c r="M28" s="51"/>
      <c r="N28" s="215"/>
      <c r="O28" s="51"/>
      <c r="P28" s="215"/>
      <c r="Q28" s="71"/>
    </row>
    <row r="29" spans="1:17" s="44" customFormat="1" ht="15" customHeight="1">
      <c r="A29" s="113">
        <v>12</v>
      </c>
      <c r="B29" s="57">
        <f>IF($D29="","",VLOOKUP($D29,'女單準備名單'!$A$7:$P$38,15))</f>
        <v>0</v>
      </c>
      <c r="C29" s="57">
        <f>IF($D29="","",VLOOKUP($D29,'女單準備名單'!$A$7:$P$38,16))</f>
        <v>999</v>
      </c>
      <c r="D29" s="56">
        <v>17</v>
      </c>
      <c r="E29" s="50" t="str">
        <f>UPPER(IF($D29="","",VLOOKUP($D29,'女單準備名單'!$A$7:$P$38,2)))</f>
        <v>王俞婷</v>
      </c>
      <c r="F29" s="50"/>
      <c r="G29" s="50" t="str">
        <f>IF($D29="","",VLOOKUP($D29,'女單準備名單'!$A$7:$P$38,4))</f>
        <v>民族國小</v>
      </c>
      <c r="H29" s="91"/>
      <c r="I29" s="164"/>
      <c r="J29" s="83"/>
      <c r="K29" s="80"/>
      <c r="L29" s="74"/>
      <c r="M29" s="51"/>
      <c r="N29" s="215"/>
      <c r="O29" s="51"/>
      <c r="P29" s="215"/>
      <c r="Q29" s="71"/>
    </row>
    <row r="30" spans="1:17" s="44" customFormat="1" ht="15" customHeight="1">
      <c r="A30" s="113"/>
      <c r="B30" s="53"/>
      <c r="C30" s="53"/>
      <c r="D30" s="54"/>
      <c r="E30" s="83"/>
      <c r="F30" s="159"/>
      <c r="G30" s="92"/>
      <c r="H30" s="88"/>
      <c r="I30" s="83"/>
      <c r="J30" s="83"/>
      <c r="K30" s="160" t="s">
        <v>74</v>
      </c>
      <c r="L30" s="180"/>
      <c r="M30" s="85">
        <f>UPPER(IF(OR(L30="a",L30="as"),K26,IF(OR(L30="b",L30="bs"),K34,)))</f>
      </c>
      <c r="N30" s="217"/>
      <c r="O30" s="51"/>
      <c r="P30" s="215"/>
      <c r="Q30" s="71"/>
    </row>
    <row r="31" spans="1:17" s="44" customFormat="1" ht="15" customHeight="1">
      <c r="A31" s="113">
        <v>13</v>
      </c>
      <c r="B31" s="57">
        <f>IF($D31="","",VLOOKUP($D31,'女單準備名單'!$A$7:$P$38,15))</f>
        <v>0</v>
      </c>
      <c r="C31" s="57">
        <f>IF($D31="","",VLOOKUP($D31,'女單準備名單'!$A$7:$P$38,16))</f>
        <v>999</v>
      </c>
      <c r="D31" s="56">
        <v>9</v>
      </c>
      <c r="E31" s="50" t="str">
        <f>UPPER(IF($D31="","",VLOOKUP($D31,'女單準備名單'!$A$7:$P$38,2)))</f>
        <v>劉佑瑄</v>
      </c>
      <c r="F31" s="50"/>
      <c r="G31" s="50" t="str">
        <f>IF($D31="","",VLOOKUP($D31,'女單準備名單'!$A$7:$P$38,4))</f>
        <v>僑光國小</v>
      </c>
      <c r="H31" s="94"/>
      <c r="I31" s="83"/>
      <c r="J31" s="83"/>
      <c r="K31" s="83"/>
      <c r="L31" s="74"/>
      <c r="M31" s="164"/>
      <c r="N31" s="59"/>
      <c r="O31" s="51"/>
      <c r="P31" s="215"/>
      <c r="Q31" s="71"/>
    </row>
    <row r="32" spans="1:17" s="44" customFormat="1" ht="15" customHeight="1">
      <c r="A32" s="113"/>
      <c r="B32" s="53"/>
      <c r="C32" s="53"/>
      <c r="D32" s="54"/>
      <c r="E32" s="55"/>
      <c r="F32" s="84"/>
      <c r="G32" s="160" t="s">
        <v>74</v>
      </c>
      <c r="H32" s="179"/>
      <c r="I32" s="85">
        <f>UPPER(IF(OR(H32="a",H32="as"),E31,IF(OR(H32="b",H32="bs"),E33,)))</f>
      </c>
      <c r="J32" s="85"/>
      <c r="K32" s="83"/>
      <c r="L32" s="74"/>
      <c r="M32" s="58"/>
      <c r="N32" s="59"/>
      <c r="O32" s="51"/>
      <c r="P32" s="215"/>
      <c r="Q32" s="71"/>
    </row>
    <row r="33" spans="1:17" s="44" customFormat="1" ht="15" customHeight="1">
      <c r="A33" s="113">
        <v>14</v>
      </c>
      <c r="B33" s="57">
        <f>IF($D33="","",VLOOKUP($D33,'女單準備名單'!$A$7:$P$38,15))</f>
        <v>0</v>
      </c>
      <c r="C33" s="57">
        <f>IF($D33="","",VLOOKUP($D33,'女單準備名單'!$A$7:$P$38,16))</f>
        <v>999</v>
      </c>
      <c r="D33" s="56">
        <v>18</v>
      </c>
      <c r="E33" s="50" t="str">
        <f>UPPER(IF($D33="","",VLOOKUP($D33,'女單準備名單'!$A$7:$P$38,2)))</f>
        <v>王思捷</v>
      </c>
      <c r="F33" s="50"/>
      <c r="G33" s="50" t="str">
        <f>IF($D33="","",VLOOKUP($D33,'女單準備名單'!$A$7:$P$38,4))</f>
        <v>民族國小</v>
      </c>
      <c r="H33" s="86"/>
      <c r="I33" s="164"/>
      <c r="J33" s="87"/>
      <c r="K33" s="83"/>
      <c r="L33" s="74"/>
      <c r="M33" s="58"/>
      <c r="N33" s="59"/>
      <c r="O33" s="51"/>
      <c r="P33" s="215"/>
      <c r="Q33" s="71"/>
    </row>
    <row r="34" spans="1:17" s="44" customFormat="1" ht="15" customHeight="1">
      <c r="A34" s="113"/>
      <c r="B34" s="53"/>
      <c r="C34" s="53"/>
      <c r="D34" s="54"/>
      <c r="E34" s="55"/>
      <c r="F34" s="84"/>
      <c r="G34" s="83"/>
      <c r="H34" s="88"/>
      <c r="I34" s="160" t="s">
        <v>74</v>
      </c>
      <c r="J34" s="180"/>
      <c r="K34" s="85">
        <f>UPPER(IF(OR(J34="a",J34="as"),I32,IF(OR(J34="b",J34="bs"),I36,)))</f>
      </c>
      <c r="L34" s="78"/>
      <c r="M34" s="58"/>
      <c r="N34" s="59"/>
      <c r="O34" s="51"/>
      <c r="P34" s="215"/>
      <c r="Q34" s="71"/>
    </row>
    <row r="35" spans="1:17" s="44" customFormat="1" ht="15" customHeight="1">
      <c r="A35" s="113">
        <v>15</v>
      </c>
      <c r="B35" s="57">
        <f>IF($D35="","",VLOOKUP($D35,'女單準備名單'!$A$7:$P$38,15))</f>
        <v>0</v>
      </c>
      <c r="C35" s="57">
        <f>IF($D35="","",VLOOKUP($D35,'女單準備名單'!$A$7:$P$38,16))</f>
        <v>999</v>
      </c>
      <c r="D35" s="56">
        <v>11</v>
      </c>
      <c r="E35" s="50" t="str">
        <f>UPPER(IF($D35="","",VLOOKUP($D35,'女單準備名單'!$A$7:$P$38,2)))</f>
        <v>陳婕妤</v>
      </c>
      <c r="F35" s="50"/>
      <c r="G35" s="50" t="str">
        <f>IF($D35="","",VLOOKUP($D35,'女單準備名單'!$A$7:$P$38,4))</f>
        <v>陽明國小</v>
      </c>
      <c r="H35" s="82"/>
      <c r="I35" s="80"/>
      <c r="J35" s="89"/>
      <c r="K35" s="164"/>
      <c r="L35" s="70"/>
      <c r="M35" s="58"/>
      <c r="N35" s="59"/>
      <c r="O35" s="51"/>
      <c r="P35" s="215"/>
      <c r="Q35" s="71"/>
    </row>
    <row r="36" spans="1:17" s="44" customFormat="1" ht="15" customHeight="1">
      <c r="A36" s="113"/>
      <c r="B36" s="53"/>
      <c r="C36" s="53"/>
      <c r="D36" s="53"/>
      <c r="E36" s="55"/>
      <c r="F36" s="84"/>
      <c r="G36" s="160" t="s">
        <v>74</v>
      </c>
      <c r="H36" s="179"/>
      <c r="I36" s="85">
        <f>UPPER(IF(OR(H36="a",H36="as"),E35,IF(OR(H36="b",H36="bs"),E37,)))</f>
      </c>
      <c r="J36" s="90"/>
      <c r="K36" s="80"/>
      <c r="L36" s="70"/>
      <c r="M36" s="58"/>
      <c r="N36" s="59"/>
      <c r="O36" s="51"/>
      <c r="P36" s="215"/>
      <c r="Q36" s="71"/>
    </row>
    <row r="37" spans="1:17" s="44" customFormat="1" ht="15" customHeight="1">
      <c r="A37" s="111">
        <v>16</v>
      </c>
      <c r="B37" s="57" t="str">
        <f>IF($D37="","",VLOOKUP($D37,'女單準備名單'!$A$7:$P$38,15))</f>
        <v>S7</v>
      </c>
      <c r="C37" s="57">
        <f>IF($D37="","",VLOOKUP($D37,'女單準備名單'!$A$7:$P$38,16))</f>
        <v>48</v>
      </c>
      <c r="D37" s="56">
        <v>7</v>
      </c>
      <c r="E37" s="208" t="str">
        <f>UPPER(IF($D37="","",VLOOKUP($D37,'女單準備名單'!$A$7:$P$38,2)))</f>
        <v>魏菱萱</v>
      </c>
      <c r="F37" s="208"/>
      <c r="G37" s="208" t="str">
        <f>IF($D37="","",VLOOKUP($D37,'女單準備名單'!$A$7:$P$38,4))</f>
        <v>民族國小</v>
      </c>
      <c r="H37" s="91"/>
      <c r="I37" s="164"/>
      <c r="J37" s="83"/>
      <c r="K37" s="80"/>
      <c r="L37" s="70"/>
      <c r="M37" s="59"/>
      <c r="N37" s="59"/>
      <c r="O37" s="51"/>
      <c r="P37" s="215"/>
      <c r="Q37" s="71"/>
    </row>
    <row r="38" spans="1:17" s="44" customFormat="1" ht="15" customHeight="1">
      <c r="A38" s="113"/>
      <c r="B38" s="53"/>
      <c r="C38" s="53"/>
      <c r="D38" s="53"/>
      <c r="E38" s="55"/>
      <c r="F38" s="84"/>
      <c r="G38" s="55"/>
      <c r="H38" s="88"/>
      <c r="I38" s="83"/>
      <c r="J38" s="83"/>
      <c r="K38" s="80"/>
      <c r="L38" s="72"/>
      <c r="M38" s="247" t="s">
        <v>110</v>
      </c>
      <c r="N38" s="219"/>
      <c r="O38" s="85">
        <f>UPPER(IF(OR(N39="a",N39="as"),O22,IF(OR(N39="b",N39="bs"),O54,)))</f>
      </c>
      <c r="P38" s="220"/>
      <c r="Q38" s="71"/>
    </row>
    <row r="39" spans="1:17" s="44" customFormat="1" ht="15" customHeight="1">
      <c r="A39" s="111">
        <v>17</v>
      </c>
      <c r="B39" s="57" t="str">
        <f>IF($D39="","",VLOOKUP($D39,'女單準備名單'!$A$7:$P$38,15))</f>
        <v>S5</v>
      </c>
      <c r="C39" s="57">
        <f>IF($D39="","",VLOOKUP($D39,'女單準備名單'!$A$7:$P$38,16))</f>
        <v>33</v>
      </c>
      <c r="D39" s="56">
        <v>5</v>
      </c>
      <c r="E39" s="208" t="str">
        <f>UPPER(IF($D39="","",VLOOKUP($D39,'女單準備名單'!$A$7:$P$38,2)))</f>
        <v>王兆宜</v>
      </c>
      <c r="F39" s="208"/>
      <c r="G39" s="208" t="str">
        <f>IF($D39="","",VLOOKUP($D39,'女單準備名單'!$A$7:$P$38,4))</f>
        <v>民族國小</v>
      </c>
      <c r="H39" s="82"/>
      <c r="I39" s="83"/>
      <c r="J39" s="83"/>
      <c r="K39" s="83"/>
      <c r="L39" s="70"/>
      <c r="M39" s="160" t="s">
        <v>74</v>
      </c>
      <c r="N39" s="221"/>
      <c r="O39" s="222"/>
      <c r="P39" s="223"/>
      <c r="Q39" s="71"/>
    </row>
    <row r="40" spans="1:17" s="44" customFormat="1" ht="15" customHeight="1">
      <c r="A40" s="113"/>
      <c r="B40" s="53"/>
      <c r="C40" s="53"/>
      <c r="D40" s="53"/>
      <c r="E40" s="55"/>
      <c r="F40" s="84"/>
      <c r="G40" s="160" t="s">
        <v>74</v>
      </c>
      <c r="H40" s="179"/>
      <c r="I40" s="85">
        <f>UPPER(IF(OR(H40="a",H40="as"),E39,IF(OR(H40="b",H40="bs"),E41,)))</f>
      </c>
      <c r="J40" s="85"/>
      <c r="K40" s="83"/>
      <c r="L40" s="70"/>
      <c r="M40" s="51"/>
      <c r="N40" s="52"/>
      <c r="O40" s="51"/>
      <c r="P40" s="215"/>
      <c r="Q40" s="71"/>
    </row>
    <row r="41" spans="1:17" s="44" customFormat="1" ht="15" customHeight="1">
      <c r="A41" s="113">
        <v>18</v>
      </c>
      <c r="B41" s="57">
        <f>IF($D41="","",VLOOKUP($D41,'女單準備名單'!$A$7:$P$38,15))</f>
      </c>
      <c r="C41" s="57">
        <f>IF($D41="","",VLOOKUP($D41,'女單準備名單'!$A$7:$P$38,16))</f>
      </c>
      <c r="D41" s="56"/>
      <c r="E41" s="50" t="s">
        <v>252</v>
      </c>
      <c r="F41" s="50"/>
      <c r="G41" s="50">
        <f>IF($D41="","",VLOOKUP($D41,'女單準備名單'!$A$7:$P$38,4))</f>
      </c>
      <c r="H41" s="86"/>
      <c r="I41" s="164"/>
      <c r="J41" s="87"/>
      <c r="K41" s="83"/>
      <c r="L41" s="70"/>
      <c r="M41" s="51"/>
      <c r="N41" s="52"/>
      <c r="O41" s="51"/>
      <c r="P41" s="215"/>
      <c r="Q41" s="71"/>
    </row>
    <row r="42" spans="1:17" s="44" customFormat="1" ht="15" customHeight="1">
      <c r="A42" s="113"/>
      <c r="B42" s="53"/>
      <c r="C42" s="53"/>
      <c r="D42" s="54"/>
      <c r="E42" s="55"/>
      <c r="F42" s="84"/>
      <c r="G42" s="55"/>
      <c r="H42" s="88"/>
      <c r="I42" s="160" t="s">
        <v>74</v>
      </c>
      <c r="J42" s="180"/>
      <c r="K42" s="85">
        <f>UPPER(IF(OR(J42="a",J42="as"),I40,IF(OR(J42="b",J42="bs"),I44,)))</f>
      </c>
      <c r="L42" s="69"/>
      <c r="M42" s="51"/>
      <c r="N42" s="52"/>
      <c r="O42" s="51"/>
      <c r="P42" s="215"/>
      <c r="Q42" s="71"/>
    </row>
    <row r="43" spans="1:17" s="44" customFormat="1" ht="15" customHeight="1">
      <c r="A43" s="113">
        <v>19</v>
      </c>
      <c r="B43" s="57">
        <f>IF($D43="","",VLOOKUP($D43,'女單準備名單'!$A$7:$P$38,15))</f>
      </c>
      <c r="C43" s="57">
        <f>IF($D43="","",VLOOKUP($D43,'女單準備名單'!$A$7:$P$38,16))</f>
      </c>
      <c r="D43" s="56"/>
      <c r="E43" s="50" t="s">
        <v>252</v>
      </c>
      <c r="F43" s="50"/>
      <c r="G43" s="50">
        <f>IF($D43="","",VLOOKUP($D43,'女單準備名單'!$A$7:$P$38,4))</f>
      </c>
      <c r="H43" s="82"/>
      <c r="I43" s="80"/>
      <c r="J43" s="89"/>
      <c r="K43" s="164"/>
      <c r="L43" s="158"/>
      <c r="M43" s="51"/>
      <c r="N43" s="52"/>
      <c r="O43" s="51"/>
      <c r="P43" s="215"/>
      <c r="Q43" s="71"/>
    </row>
    <row r="44" spans="1:17" s="44" customFormat="1" ht="15" customHeight="1">
      <c r="A44" s="113"/>
      <c r="B44" s="53"/>
      <c r="C44" s="53"/>
      <c r="D44" s="54"/>
      <c r="E44" s="55"/>
      <c r="F44" s="84"/>
      <c r="G44" s="160" t="s">
        <v>74</v>
      </c>
      <c r="H44" s="179"/>
      <c r="I44" s="85">
        <f>UPPER(IF(OR(H44="a",H44="as"),E43,IF(OR(H44="b",H44="bs"),E45,)))</f>
      </c>
      <c r="J44" s="90"/>
      <c r="K44" s="80"/>
      <c r="L44" s="74"/>
      <c r="M44" s="51"/>
      <c r="N44" s="52"/>
      <c r="O44" s="51"/>
      <c r="P44" s="215"/>
      <c r="Q44" s="71"/>
    </row>
    <row r="45" spans="1:17" s="44" customFormat="1" ht="15" customHeight="1">
      <c r="A45" s="113">
        <v>20</v>
      </c>
      <c r="B45" s="57">
        <f>IF($D45="","",VLOOKUP($D45,'女單準備名單'!$A$7:$P$38,15))</f>
        <v>0</v>
      </c>
      <c r="C45" s="57">
        <f>IF($D45="","",VLOOKUP($D45,'女單準備名單'!$A$7:$P$38,16))</f>
        <v>999</v>
      </c>
      <c r="D45" s="56">
        <v>14</v>
      </c>
      <c r="E45" s="50" t="str">
        <f>UPPER(IF($D45="","",VLOOKUP($D45,'女單準備名單'!$A$7:$P$38,2)))</f>
        <v>洪玉謙</v>
      </c>
      <c r="F45" s="50"/>
      <c r="G45" s="50" t="str">
        <f>IF($D45="","",VLOOKUP($D45,'女單準備名單'!$A$7:$P$38,4))</f>
        <v>民族國小</v>
      </c>
      <c r="H45" s="91"/>
      <c r="I45" s="164"/>
      <c r="J45" s="83"/>
      <c r="K45" s="80"/>
      <c r="L45" s="74"/>
      <c r="M45" s="51"/>
      <c r="N45" s="52"/>
      <c r="O45" s="51"/>
      <c r="P45" s="215"/>
      <c r="Q45" s="71"/>
    </row>
    <row r="46" spans="1:17" s="44" customFormat="1" ht="15" customHeight="1">
      <c r="A46" s="113"/>
      <c r="B46" s="53"/>
      <c r="C46" s="53"/>
      <c r="D46" s="54"/>
      <c r="E46" s="83"/>
      <c r="F46" s="159"/>
      <c r="G46" s="92"/>
      <c r="H46" s="88"/>
      <c r="I46" s="83"/>
      <c r="J46" s="83"/>
      <c r="K46" s="160" t="s">
        <v>74</v>
      </c>
      <c r="L46" s="180"/>
      <c r="M46" s="85">
        <f>UPPER(IF(OR(L46="a",L46="as"),K42,IF(OR(L46="b",L46="bs"),K50,)))</f>
      </c>
      <c r="N46" s="216"/>
      <c r="O46" s="51"/>
      <c r="P46" s="215"/>
      <c r="Q46" s="71"/>
    </row>
    <row r="47" spans="1:17" s="44" customFormat="1" ht="15" customHeight="1">
      <c r="A47" s="113">
        <v>21</v>
      </c>
      <c r="B47" s="57"/>
      <c r="C47" s="57">
        <f>IF($D47="","",VLOOKUP($D47,'女單準備名單'!$A$7:$P$38,16))</f>
        <v>999</v>
      </c>
      <c r="D47" s="56">
        <v>19</v>
      </c>
      <c r="E47" s="50" t="str">
        <f>UPPER(IF($D47="","",VLOOKUP($D47,'女單準備名單'!$A$7:$P$38,2)))</f>
        <v>黃揖</v>
      </c>
      <c r="F47" s="50"/>
      <c r="G47" s="50" t="str">
        <f>IF($D47="","",VLOOKUP($D47,'女單準備名單'!$A$7:$P$38,4))</f>
        <v>民族國小</v>
      </c>
      <c r="H47" s="94"/>
      <c r="I47" s="83"/>
      <c r="J47" s="83"/>
      <c r="K47" s="83"/>
      <c r="L47" s="74"/>
      <c r="M47" s="164"/>
      <c r="N47" s="215"/>
      <c r="O47" s="51"/>
      <c r="P47" s="215"/>
      <c r="Q47" s="71"/>
    </row>
    <row r="48" spans="1:17" s="44" customFormat="1" ht="15" customHeight="1">
      <c r="A48" s="113"/>
      <c r="B48" s="53"/>
      <c r="C48" s="53"/>
      <c r="D48" s="54"/>
      <c r="E48" s="55"/>
      <c r="F48" s="84"/>
      <c r="G48" s="160" t="s">
        <v>74</v>
      </c>
      <c r="H48" s="179"/>
      <c r="I48" s="85">
        <f>UPPER(IF(OR(H48="a",H48="as"),E47,IF(OR(H48="b",H48="bs"),E49,)))</f>
      </c>
      <c r="J48" s="85"/>
      <c r="K48" s="83"/>
      <c r="L48" s="74"/>
      <c r="M48" s="58"/>
      <c r="N48" s="215"/>
      <c r="O48" s="51"/>
      <c r="P48" s="215"/>
      <c r="Q48" s="71"/>
    </row>
    <row r="49" spans="1:17" s="44" customFormat="1" ht="15" customHeight="1">
      <c r="A49" s="113">
        <v>22</v>
      </c>
      <c r="B49" s="57">
        <f>IF($D49="","",VLOOKUP($D49,'女單準備名單'!$A$7:$P$38,15))</f>
      </c>
      <c r="C49" s="57">
        <f>IF($D49="","",VLOOKUP($D49,'女單準備名單'!$A$7:$P$38,16))</f>
      </c>
      <c r="D49" s="56"/>
      <c r="E49" s="50" t="s">
        <v>252</v>
      </c>
      <c r="F49" s="50"/>
      <c r="G49" s="50">
        <f>IF($D49="","",VLOOKUP($D49,'女單準備名單'!$A$7:$P$38,4))</f>
      </c>
      <c r="H49" s="86"/>
      <c r="I49" s="164"/>
      <c r="J49" s="87"/>
      <c r="K49" s="83"/>
      <c r="L49" s="74"/>
      <c r="M49" s="58"/>
      <c r="N49" s="215"/>
      <c r="O49" s="51"/>
      <c r="P49" s="215"/>
      <c r="Q49" s="71"/>
    </row>
    <row r="50" spans="1:17" s="44" customFormat="1" ht="15" customHeight="1">
      <c r="A50" s="113"/>
      <c r="B50" s="53"/>
      <c r="C50" s="53"/>
      <c r="D50" s="54"/>
      <c r="E50" s="55"/>
      <c r="F50" s="84"/>
      <c r="G50" s="83"/>
      <c r="H50" s="88"/>
      <c r="I50" s="160" t="s">
        <v>74</v>
      </c>
      <c r="J50" s="180"/>
      <c r="K50" s="85">
        <f>UPPER(IF(OR(J50="a",J50="as"),I48,IF(OR(J50="b",J50="bs"),I52,)))</f>
      </c>
      <c r="L50" s="78"/>
      <c r="M50" s="58"/>
      <c r="N50" s="215"/>
      <c r="O50" s="51"/>
      <c r="P50" s="215"/>
      <c r="Q50" s="71"/>
    </row>
    <row r="51" spans="1:17" s="44" customFormat="1" ht="15" customHeight="1">
      <c r="A51" s="113">
        <v>23</v>
      </c>
      <c r="B51" s="57">
        <f>IF($D51="","",VLOOKUP($D51,'女單準備名單'!$A$7:$P$38,15))</f>
      </c>
      <c r="C51" s="57">
        <f>IF($D51="","",VLOOKUP($D51,'女單準備名單'!$A$7:$P$38,16))</f>
      </c>
      <c r="D51" s="56"/>
      <c r="E51" s="50" t="s">
        <v>252</v>
      </c>
      <c r="F51" s="50"/>
      <c r="G51" s="50">
        <f>IF($D51="","",VLOOKUP($D51,'女單準備名單'!$A$7:$P$38,4))</f>
      </c>
      <c r="H51" s="82"/>
      <c r="I51" s="80"/>
      <c r="J51" s="89"/>
      <c r="K51" s="164"/>
      <c r="L51" s="70"/>
      <c r="M51" s="58"/>
      <c r="N51" s="215"/>
      <c r="O51" s="51"/>
      <c r="P51" s="215"/>
      <c r="Q51" s="71"/>
    </row>
    <row r="52" spans="1:17" s="44" customFormat="1" ht="15" customHeight="1">
      <c r="A52" s="113"/>
      <c r="B52" s="53"/>
      <c r="C52" s="53"/>
      <c r="D52" s="53"/>
      <c r="E52" s="55"/>
      <c r="F52" s="84"/>
      <c r="G52" s="160" t="s">
        <v>74</v>
      </c>
      <c r="H52" s="179"/>
      <c r="I52" s="85">
        <f>UPPER(IF(OR(H52="a",H52="as"),E51,IF(OR(H52="b",H52="bs"),E53,)))</f>
      </c>
      <c r="J52" s="90"/>
      <c r="K52" s="80"/>
      <c r="L52" s="70"/>
      <c r="M52" s="58"/>
      <c r="N52" s="215"/>
      <c r="O52" s="51"/>
      <c r="P52" s="215"/>
      <c r="Q52" s="71"/>
    </row>
    <row r="53" spans="1:17" s="44" customFormat="1" ht="15" customHeight="1">
      <c r="A53" s="111">
        <v>24</v>
      </c>
      <c r="B53" s="57" t="str">
        <f>IF($D53="","",VLOOKUP($D53,'女單準備名單'!$A$7:$P$38,15))</f>
        <v>S3</v>
      </c>
      <c r="C53" s="57">
        <f>IF($D53="","",VLOOKUP($D53,'女單準備名單'!$A$7:$P$38,16))</f>
        <v>28</v>
      </c>
      <c r="D53" s="56">
        <v>3</v>
      </c>
      <c r="E53" s="208" t="str">
        <f>UPPER(IF($D53="","",VLOOKUP($D53,'女單準備名單'!$A$7:$P$38,2)))</f>
        <v>黃會淋</v>
      </c>
      <c r="F53" s="208"/>
      <c r="G53" s="208" t="str">
        <f>IF($D53="","",VLOOKUP($D53,'女單準備名單'!$A$7:$P$38,4))</f>
        <v>僑光國小</v>
      </c>
      <c r="H53" s="91"/>
      <c r="I53" s="164"/>
      <c r="J53" s="83"/>
      <c r="K53" s="80"/>
      <c r="L53" s="70"/>
      <c r="M53" s="58"/>
      <c r="N53" s="215"/>
      <c r="O53" s="51"/>
      <c r="P53" s="215"/>
      <c r="Q53" s="71"/>
    </row>
    <row r="54" spans="1:17" s="44" customFormat="1" ht="15" customHeight="1">
      <c r="A54" s="113"/>
      <c r="B54" s="53"/>
      <c r="C54" s="53"/>
      <c r="D54" s="53"/>
      <c r="E54" s="92"/>
      <c r="F54" s="93"/>
      <c r="G54" s="92"/>
      <c r="H54" s="88"/>
      <c r="I54" s="83"/>
      <c r="J54" s="83"/>
      <c r="K54" s="80"/>
      <c r="L54" s="72"/>
      <c r="M54" s="160" t="s">
        <v>74</v>
      </c>
      <c r="N54" s="180"/>
      <c r="O54" s="85">
        <f>UPPER(IF(OR(N54="a",N54="as"),M46,IF(OR(N54="b",N54="bs"),M62,)))</f>
      </c>
      <c r="P54" s="217"/>
      <c r="Q54" s="71"/>
    </row>
    <row r="55" spans="1:17" s="44" customFormat="1" ht="15" customHeight="1">
      <c r="A55" s="111">
        <v>25</v>
      </c>
      <c r="B55" s="57" t="str">
        <f>IF($D55="","",VLOOKUP($D55,'女單準備名單'!$A$7:$P$38,15))</f>
        <v>S6</v>
      </c>
      <c r="C55" s="57">
        <f>IF($D55="","",VLOOKUP($D55,'女單準備名單'!$A$7:$P$38,16))</f>
        <v>46</v>
      </c>
      <c r="D55" s="56">
        <v>6</v>
      </c>
      <c r="E55" s="208" t="str">
        <f>UPPER(IF($D55="","",VLOOKUP($D55,'女單準備名單'!$A$7:$P$38,2)))</f>
        <v>許雅琪</v>
      </c>
      <c r="F55" s="208"/>
      <c r="G55" s="208" t="str">
        <f>IF($D55="","",VLOOKUP($D55,'女單準備名單'!$A$7:$P$38,4))</f>
        <v>民族國小</v>
      </c>
      <c r="H55" s="82"/>
      <c r="I55" s="83"/>
      <c r="J55" s="83"/>
      <c r="K55" s="83"/>
      <c r="L55" s="70"/>
      <c r="M55" s="51"/>
      <c r="N55" s="215"/>
      <c r="O55" s="164"/>
      <c r="P55" s="224"/>
      <c r="Q55" s="71"/>
    </row>
    <row r="56" spans="1:17" s="44" customFormat="1" ht="15" customHeight="1">
      <c r="A56" s="113"/>
      <c r="B56" s="53"/>
      <c r="C56" s="53"/>
      <c r="D56" s="53"/>
      <c r="E56" s="55"/>
      <c r="F56" s="84"/>
      <c r="G56" s="160" t="s">
        <v>74</v>
      </c>
      <c r="H56" s="179"/>
      <c r="I56" s="85">
        <f>UPPER(IF(OR(H56="a",H56="as"),E55,IF(OR(H56="b",H56="bs"),E57,)))</f>
      </c>
      <c r="J56" s="85"/>
      <c r="K56" s="83"/>
      <c r="L56" s="70"/>
      <c r="M56" s="51"/>
      <c r="N56" s="215"/>
      <c r="O56" s="51"/>
      <c r="P56" s="59"/>
      <c r="Q56" s="71"/>
    </row>
    <row r="57" spans="1:17" s="44" customFormat="1" ht="15" customHeight="1">
      <c r="A57" s="113">
        <v>26</v>
      </c>
      <c r="B57" s="57">
        <f>IF($D57="","",VLOOKUP($D57,'女單準備名單'!$A$7:$P$38,15))</f>
      </c>
      <c r="C57" s="57">
        <f>IF($D57="","",VLOOKUP($D57,'女單準備名單'!$A$7:$P$38,16))</f>
      </c>
      <c r="D57" s="56"/>
      <c r="E57" s="50" t="s">
        <v>252</v>
      </c>
      <c r="F57" s="50"/>
      <c r="G57" s="50">
        <f>IF($D57="","",VLOOKUP($D57,'女單準備名單'!$A$7:$P$38,4))</f>
      </c>
      <c r="H57" s="86"/>
      <c r="I57" s="164"/>
      <c r="J57" s="87"/>
      <c r="K57" s="83"/>
      <c r="L57" s="70"/>
      <c r="M57" s="51"/>
      <c r="N57" s="215"/>
      <c r="O57" s="51"/>
      <c r="P57" s="59"/>
      <c r="Q57" s="71"/>
    </row>
    <row r="58" spans="1:17" s="44" customFormat="1" ht="15" customHeight="1">
      <c r="A58" s="113"/>
      <c r="B58" s="53"/>
      <c r="C58" s="53"/>
      <c r="D58" s="54"/>
      <c r="E58" s="55"/>
      <c r="F58" s="84"/>
      <c r="G58" s="55"/>
      <c r="H58" s="88"/>
      <c r="I58" s="160" t="s">
        <v>74</v>
      </c>
      <c r="J58" s="180"/>
      <c r="K58" s="85">
        <f>UPPER(IF(OR(J58="a",J58="as"),I56,IF(OR(J58="b",J58="bs"),I60,)))</f>
      </c>
      <c r="L58" s="69"/>
      <c r="M58" s="51"/>
      <c r="N58" s="215"/>
      <c r="O58" s="51"/>
      <c r="P58" s="59"/>
      <c r="Q58" s="71"/>
    </row>
    <row r="59" spans="1:17" s="44" customFormat="1" ht="15" customHeight="1">
      <c r="A59" s="113">
        <v>27</v>
      </c>
      <c r="B59" s="57">
        <f>IF($D59="","",VLOOKUP($D59,'女單準備名單'!$A$7:$P$38,15))</f>
      </c>
      <c r="C59" s="57">
        <f>IF($D59="","",VLOOKUP($D59,'女單準備名單'!$A$7:$P$38,16))</f>
      </c>
      <c r="D59" s="56"/>
      <c r="E59" s="50" t="s">
        <v>252</v>
      </c>
      <c r="F59" s="50"/>
      <c r="G59" s="50">
        <f>IF($D59="","",VLOOKUP($D59,'女單準備名單'!$A$7:$P$38,4))</f>
      </c>
      <c r="H59" s="82"/>
      <c r="I59" s="80"/>
      <c r="J59" s="89"/>
      <c r="K59" s="164"/>
      <c r="L59" s="158"/>
      <c r="M59" s="51"/>
      <c r="N59" s="215"/>
      <c r="O59" s="51"/>
      <c r="P59" s="59"/>
      <c r="Q59" s="189"/>
    </row>
    <row r="60" spans="1:17" s="44" customFormat="1" ht="15" customHeight="1">
      <c r="A60" s="113"/>
      <c r="B60" s="53"/>
      <c r="C60" s="53"/>
      <c r="D60" s="54"/>
      <c r="E60" s="55"/>
      <c r="F60" s="84"/>
      <c r="G60" s="160" t="s">
        <v>74</v>
      </c>
      <c r="H60" s="179"/>
      <c r="I60" s="85">
        <f>UPPER(IF(OR(H60="a",H60="as"),E59,IF(OR(H60="b",H60="bs"),E61,)))</f>
      </c>
      <c r="J60" s="90"/>
      <c r="K60" s="80"/>
      <c r="L60" s="74"/>
      <c r="M60" s="51"/>
      <c r="N60" s="215"/>
      <c r="O60" s="51"/>
      <c r="P60" s="59"/>
      <c r="Q60" s="71"/>
    </row>
    <row r="61" spans="1:17" s="44" customFormat="1" ht="15" customHeight="1">
      <c r="A61" s="113">
        <v>28</v>
      </c>
      <c r="B61" s="57">
        <f>IF($D61="","",VLOOKUP($D61,'女單準備名單'!$A$7:$P$38,15))</f>
        <v>0</v>
      </c>
      <c r="C61" s="57">
        <f>IF($D61="","",VLOOKUP($D61,'女單準備名單'!$A$7:$P$38,16))</f>
        <v>999</v>
      </c>
      <c r="D61" s="56">
        <v>10</v>
      </c>
      <c r="E61" s="50" t="str">
        <f>UPPER(IF($D61="","",VLOOKUP($D61,'女單準備名單'!$A$7:$P$38,2)))</f>
        <v>宋幸儒</v>
      </c>
      <c r="F61" s="50"/>
      <c r="G61" s="50" t="str">
        <f>IF($D61="","",VLOOKUP($D61,'女單準備名單'!$A$7:$P$38,4))</f>
        <v>陽明國小</v>
      </c>
      <c r="H61" s="91"/>
      <c r="I61" s="164"/>
      <c r="J61" s="83"/>
      <c r="K61" s="80"/>
      <c r="L61" s="74"/>
      <c r="M61" s="51"/>
      <c r="N61" s="215"/>
      <c r="O61" s="51"/>
      <c r="P61" s="59"/>
      <c r="Q61" s="71"/>
    </row>
    <row r="62" spans="1:17" s="44" customFormat="1" ht="15" customHeight="1">
      <c r="A62" s="113"/>
      <c r="B62" s="53"/>
      <c r="C62" s="53"/>
      <c r="D62" s="54"/>
      <c r="E62" s="83"/>
      <c r="F62" s="159"/>
      <c r="G62" s="92"/>
      <c r="H62" s="88"/>
      <c r="I62" s="83"/>
      <c r="J62" s="83"/>
      <c r="K62" s="160" t="s">
        <v>74</v>
      </c>
      <c r="L62" s="180"/>
      <c r="M62" s="85">
        <f>UPPER(IF(OR(L62="a",L62="as"),K58,IF(OR(L62="b",L62="bs"),K66,)))</f>
      </c>
      <c r="N62" s="217"/>
      <c r="O62" s="51"/>
      <c r="P62" s="59"/>
      <c r="Q62" s="71"/>
    </row>
    <row r="63" spans="1:17" s="44" customFormat="1" ht="15" customHeight="1">
      <c r="A63" s="113">
        <v>29</v>
      </c>
      <c r="B63" s="57">
        <f>IF($D63="","",VLOOKUP($D63,'女單準備名單'!$A$7:$P$38,15))</f>
        <v>0</v>
      </c>
      <c r="C63" s="57">
        <f>IF($D63="","",VLOOKUP($D63,'女單準備名單'!$A$7:$P$38,16))</f>
        <v>999</v>
      </c>
      <c r="D63" s="56">
        <v>13</v>
      </c>
      <c r="E63" s="50" t="str">
        <f>UPPER(IF($D63="","",VLOOKUP($D63,'女單準備名單'!$A$7:$P$38,2)))</f>
        <v>高苡榕</v>
      </c>
      <c r="F63" s="50"/>
      <c r="G63" s="50" t="str">
        <f>IF($D63="","",VLOOKUP($D63,'女單準備名單'!$A$7:$P$38,4))</f>
        <v>民族國小</v>
      </c>
      <c r="H63" s="94"/>
      <c r="I63" s="83"/>
      <c r="J63" s="83"/>
      <c r="K63" s="83"/>
      <c r="L63" s="74"/>
      <c r="M63" s="164"/>
      <c r="N63" s="72"/>
      <c r="O63" s="95"/>
      <c r="P63" s="96"/>
      <c r="Q63" s="71"/>
    </row>
    <row r="64" spans="1:17" s="44" customFormat="1" ht="15" customHeight="1">
      <c r="A64" s="113"/>
      <c r="B64" s="53"/>
      <c r="C64" s="53"/>
      <c r="D64" s="54"/>
      <c r="E64" s="55"/>
      <c r="F64" s="84"/>
      <c r="G64" s="160" t="s">
        <v>74</v>
      </c>
      <c r="H64" s="179"/>
      <c r="I64" s="85">
        <f>UPPER(IF(OR(H64="a",H64="as"),E63,IF(OR(H64="b",H64="bs"),E65,)))</f>
      </c>
      <c r="J64" s="85"/>
      <c r="K64" s="83"/>
      <c r="L64" s="74"/>
      <c r="M64" s="70"/>
      <c r="N64" s="72"/>
      <c r="O64" s="95"/>
      <c r="P64" s="96"/>
      <c r="Q64" s="71"/>
    </row>
    <row r="65" spans="1:17" s="44" customFormat="1" ht="15" customHeight="1">
      <c r="A65" s="113">
        <v>30</v>
      </c>
      <c r="B65" s="57">
        <f>IF($D65="","",VLOOKUP($D65,'女單準備名單'!$A$7:$P$38,15))</f>
      </c>
      <c r="C65" s="57">
        <f>IF($D65="","",VLOOKUP($D65,'女單準備名單'!$A$7:$P$38,16))</f>
      </c>
      <c r="D65" s="56"/>
      <c r="E65" s="50" t="s">
        <v>252</v>
      </c>
      <c r="F65" s="50"/>
      <c r="G65" s="50">
        <f>IF($D65="","",VLOOKUP($D65,'女單準備名單'!$A$7:$P$38,4))</f>
      </c>
      <c r="H65" s="86"/>
      <c r="I65" s="164"/>
      <c r="J65" s="87"/>
      <c r="K65" s="83"/>
      <c r="L65" s="74"/>
      <c r="M65" s="70"/>
      <c r="N65" s="72"/>
      <c r="O65" s="95"/>
      <c r="P65" s="96"/>
      <c r="Q65" s="71"/>
    </row>
    <row r="66" spans="1:17" s="44" customFormat="1" ht="15" customHeight="1">
      <c r="A66" s="113"/>
      <c r="B66" s="53"/>
      <c r="C66" s="53"/>
      <c r="D66" s="54"/>
      <c r="E66" s="55"/>
      <c r="F66" s="84"/>
      <c r="G66" s="83"/>
      <c r="H66" s="88"/>
      <c r="I66" s="160" t="s">
        <v>74</v>
      </c>
      <c r="J66" s="180"/>
      <c r="K66" s="85">
        <f>UPPER(IF(OR(J66="a",J66="as"),I64,IF(OR(J66="b",J66="bs"),I68,)))</f>
      </c>
      <c r="L66" s="78"/>
      <c r="M66" s="70"/>
      <c r="N66" s="72"/>
      <c r="O66" s="95"/>
      <c r="P66" s="96"/>
      <c r="Q66" s="71"/>
    </row>
    <row r="67" spans="1:17" s="44" customFormat="1" ht="15" customHeight="1">
      <c r="A67" s="113">
        <v>31</v>
      </c>
      <c r="B67" s="57">
        <f>IF($D67="","",VLOOKUP($D67,'女單準備名單'!$A$7:$P$38,15))</f>
      </c>
      <c r="C67" s="57">
        <f>IF($D67="","",VLOOKUP($D67,'女單準備名單'!$A$7:$P$38,16))</f>
      </c>
      <c r="D67" s="56"/>
      <c r="E67" s="50" t="s">
        <v>252</v>
      </c>
      <c r="F67" s="50"/>
      <c r="G67" s="50">
        <f>IF($D67="","",VLOOKUP($D67,'女單準備名單'!$A$7:$P$38,4))</f>
      </c>
      <c r="H67" s="82"/>
      <c r="I67" s="80"/>
      <c r="J67" s="89"/>
      <c r="K67" s="164"/>
      <c r="L67" s="70"/>
      <c r="M67" s="70"/>
      <c r="N67" s="70"/>
      <c r="O67" s="95"/>
      <c r="P67" s="96"/>
      <c r="Q67" s="71"/>
    </row>
    <row r="68" spans="1:17" s="44" customFormat="1" ht="15" customHeight="1">
      <c r="A68" s="113"/>
      <c r="B68" s="53"/>
      <c r="C68" s="53"/>
      <c r="D68" s="53"/>
      <c r="E68" s="55"/>
      <c r="F68" s="84"/>
      <c r="G68" s="160" t="s">
        <v>74</v>
      </c>
      <c r="H68" s="179"/>
      <c r="I68" s="85">
        <f>UPPER(IF(OR(H68="a",H68="as"),E67,IF(OR(H68="b",H68="bs"),E69,)))</f>
      </c>
      <c r="J68" s="90"/>
      <c r="K68" s="80"/>
      <c r="L68" s="70"/>
      <c r="M68" s="70"/>
      <c r="N68" s="70"/>
      <c r="O68" s="95"/>
      <c r="P68" s="96"/>
      <c r="Q68" s="71"/>
    </row>
    <row r="69" spans="1:17" s="44" customFormat="1" ht="15" customHeight="1">
      <c r="A69" s="111">
        <v>32</v>
      </c>
      <c r="B69" s="57" t="str">
        <f>IF($D69="","",VLOOKUP($D69,'女單準備名單'!$A$7:$P$38,15))</f>
        <v>S2</v>
      </c>
      <c r="C69" s="57">
        <f>IF($D69="","",VLOOKUP($D69,'女單準備名單'!$A$7:$P$38,16))</f>
        <v>13</v>
      </c>
      <c r="D69" s="56">
        <v>2</v>
      </c>
      <c r="E69" s="208" t="str">
        <f>UPPER(IF($D69="","",VLOOKUP($D69,'女單準備名單'!$A$7:$P$38,2)))</f>
        <v>鄭絜心</v>
      </c>
      <c r="F69" s="208"/>
      <c r="G69" s="208" t="str">
        <f>IF($D69="","",VLOOKUP($D69,'女單準備名單'!$A$7:$P$38,4))</f>
        <v>民族國小</v>
      </c>
      <c r="H69" s="91"/>
      <c r="I69" s="164"/>
      <c r="J69" s="83"/>
      <c r="K69" s="80"/>
      <c r="L69" s="80"/>
      <c r="M69" s="58"/>
      <c r="N69" s="59"/>
      <c r="O69" s="95"/>
      <c r="P69" s="96"/>
      <c r="Q69" s="71"/>
    </row>
    <row r="70" spans="1:17" s="23" customFormat="1" ht="6.75" customHeight="1">
      <c r="A70" s="60"/>
      <c r="B70" s="60"/>
      <c r="C70" s="60"/>
      <c r="D70" s="60"/>
      <c r="E70" s="61"/>
      <c r="F70" s="61"/>
      <c r="G70" s="61"/>
      <c r="H70" s="62"/>
      <c r="I70" s="63"/>
      <c r="J70" s="64"/>
      <c r="K70" s="65"/>
      <c r="L70" s="66"/>
      <c r="M70" s="65"/>
      <c r="N70" s="66"/>
      <c r="O70" s="63"/>
      <c r="P70" s="64"/>
      <c r="Q70" s="67"/>
    </row>
  </sheetData>
  <sheetProtection/>
  <mergeCells count="1">
    <mergeCell ref="A4:C4"/>
  </mergeCells>
  <conditionalFormatting sqref="F39 F41 F7 F9 F11 F13 F15 F17 F19 F23 F43 F45 F47 F49 F51 F53 F21 F25 F27 F29 F31 F33 F35 F37 F55 F57 F59 F61 F63 F65 F67 F69">
    <cfRule type="expression" priority="1" dxfId="1" stopIfTrue="1">
      <formula>AND($D7&lt;9,$C7&gt;0)</formula>
    </cfRule>
  </conditionalFormatting>
  <conditionalFormatting sqref="G8 G40 G16 K14 G20 K30 G24 G48 K46 G52 G32 G44 G36 G12 K62 G28 I18 I26 I34 I42 I50 I58 I66 I10 G56 G64 G68 G60 M22 M39 M54">
    <cfRule type="expression" priority="2" dxfId="11" stopIfTrue="1">
      <formula>AND($M$1="CU",G8="Umpire")</formula>
    </cfRule>
    <cfRule type="expression" priority="3" dxfId="10" stopIfTrue="1">
      <formula>AND($M$1="CU",G8&lt;&gt;"Umpire",H8&lt;&gt;"")</formula>
    </cfRule>
    <cfRule type="expression" priority="4" dxfId="9" stopIfTrue="1">
      <formula>AND($M$1="CU",G8&lt;&gt;"Umpire")</formula>
    </cfRule>
  </conditionalFormatting>
  <conditionalFormatting sqref="D67 D65 D63 D61 D59 D57 D55 D53 D51 D49 D47 D45 D43 D41 D69">
    <cfRule type="expression" priority="5" dxfId="0" stopIfTrue="1">
      <formula>AND($D41&lt;9,$C41&gt;0)</formula>
    </cfRule>
  </conditionalFormatting>
  <conditionalFormatting sqref="K10 K18 K26 K34 K42 K50 K58 K66 M14 M30 M46 M62 O22 O54 I8 I12 I16 I20 I24 I28 I32 I36 I40 I44 I48 I52 I56 I60 I64 I68">
    <cfRule type="expression" priority="6" dxfId="1" stopIfTrue="1">
      <formula>H8="as"</formula>
    </cfRule>
    <cfRule type="expression" priority="7" dxfId="1" stopIfTrue="1">
      <formula>H8="bs"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H8 H12 H16 H20 H24 H28 H32 H36 H40 H44 H48 H52 H56 H60 H64 H68 J66 J58 J50 J42 J34 J26 J18 J10 L14 L30 L46 L62 N54 N39 N22">
    <cfRule type="expression" priority="10" dxfId="3" stopIfTrue="1">
      <formula>$M$1="CU"</formula>
    </cfRule>
  </conditionalFormatting>
  <conditionalFormatting sqref="O38">
    <cfRule type="expression" priority="11" dxfId="1" stopIfTrue="1">
      <formula>N39="as"</formula>
    </cfRule>
    <cfRule type="expression" priority="12" dxfId="1" stopIfTrue="1">
      <formula>N39="bs"</formula>
    </cfRule>
  </conditionalFormatting>
  <conditionalFormatting sqref="D7 D9 D11 D13 D15 D17 D19 D21 D23 D25 D27 D29 D31 D33 D35 D37 D39">
    <cfRule type="expression" priority="13" dxfId="0" stopIfTrue="1">
      <formula>$D7&lt;9</formula>
    </cfRule>
  </conditionalFormatting>
  <dataValidations count="2">
    <dataValidation type="list" allowBlank="1" showInputMessage="1" sqref="G8 I66 G24 G12 G28 G16 G40 G20 G44 G48 G52 G32 G36 G56 G60 G64 G68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SuperXP</cp:lastModifiedBy>
  <cp:lastPrinted>2012-01-01T07:39:32Z</cp:lastPrinted>
  <dcterms:created xsi:type="dcterms:W3CDTF">1998-01-18T23:10:02Z</dcterms:created>
  <dcterms:modified xsi:type="dcterms:W3CDTF">2012-01-17T04:04:21Z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