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7770" activeTab="9"/>
  </bookViews>
  <sheets>
    <sheet name="男雙2.0" sheetId="1" r:id="rId1"/>
    <sheet name="女雙2.0" sheetId="2" r:id="rId2"/>
    <sheet name="男雙3.0" sheetId="3" r:id="rId3"/>
    <sheet name="女雙3.0" sheetId="4" r:id="rId4"/>
    <sheet name="男雙4.0" sheetId="5" r:id="rId5"/>
    <sheet name="女雙4.0" sheetId="6" r:id="rId6"/>
    <sheet name="男雙5.0" sheetId="7" r:id="rId7"/>
    <sheet name="女雙5.0" sheetId="8" r:id="rId8"/>
    <sheet name="男雙公開組" sheetId="9" r:id="rId9"/>
    <sheet name="女雙公開組" sheetId="10" r:id="rId10"/>
  </sheets>
  <externalReferences>
    <externalReference r:id="rId13"/>
    <externalReference r:id="rId14"/>
    <externalReference r:id="rId15"/>
    <externalReference r:id="rId16"/>
    <externalReference r:id="rId17"/>
  </externalReferences>
  <definedNames/>
  <calcPr fullCalcOnLoad="1"/>
</workbook>
</file>

<file path=xl/comments1.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 ref="J71" authorId="0">
      <text>
        <r>
          <rPr>
            <b/>
            <sz val="8"/>
            <rFont val="Tahoma"/>
            <family val="2"/>
          </rPr>
          <t>Fill in any Alternate teams on page 2</t>
        </r>
      </text>
    </comment>
    <comment ref="L71" authorId="0">
      <text>
        <r>
          <rPr>
            <b/>
            <sz val="8"/>
            <rFont val="Tahoma"/>
            <family val="2"/>
          </rPr>
          <t>Fill in any Alternate teams on page 2</t>
        </r>
      </text>
    </comment>
  </commentList>
</comments>
</file>

<file path=xl/comments10.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3.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 ref="J71" authorId="0">
      <text>
        <r>
          <rPr>
            <b/>
            <sz val="8"/>
            <rFont val="Tahoma"/>
            <family val="2"/>
          </rPr>
          <t>Fill in any Alternate teams on page 2</t>
        </r>
      </text>
    </comment>
    <comment ref="L71" authorId="0">
      <text>
        <r>
          <rPr>
            <b/>
            <sz val="8"/>
            <rFont val="Tahoma"/>
            <family val="2"/>
          </rPr>
          <t>Fill in any Alternate teams on page 2</t>
        </r>
      </text>
    </comment>
  </commentList>
</comments>
</file>

<file path=xl/comments4.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5.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6.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7.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8.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9.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<sst xmlns="http://schemas.openxmlformats.org/spreadsheetml/2006/main" count="1047" uniqueCount="128">
  <si>
    <t>Week of</t>
  </si>
  <si>
    <t>City, Country</t>
  </si>
  <si>
    <t>Group</t>
  </si>
  <si>
    <t>Tourn. ID</t>
  </si>
  <si>
    <t>ITF Referee</t>
  </si>
  <si>
    <t>St.</t>
  </si>
  <si>
    <t>排名</t>
  </si>
  <si>
    <t>種子</t>
  </si>
  <si>
    <t>姓名</t>
  </si>
  <si>
    <t>2nd Round</t>
  </si>
  <si>
    <t>3rd Round</t>
  </si>
  <si>
    <t>Quarterfinals</t>
  </si>
  <si>
    <t>Semifinalists</t>
  </si>
  <si>
    <t>Page 1(5)</t>
  </si>
  <si>
    <t>Umpire</t>
  </si>
  <si>
    <t>Alternate teams on page 2 and 4</t>
  </si>
  <si>
    <t>Acc. Ranking</t>
  </si>
  <si>
    <t>#</t>
  </si>
  <si>
    <t>Seeded teams</t>
  </si>
  <si>
    <t>Draw date/time:</t>
  </si>
  <si>
    <t>Rkg Date</t>
  </si>
  <si>
    <t>5</t>
  </si>
  <si>
    <t>9</t>
  </si>
  <si>
    <t>13</t>
  </si>
  <si>
    <t>Last Accepted team</t>
  </si>
  <si>
    <t>Top DA</t>
  </si>
  <si>
    <t>Last DA</t>
  </si>
  <si>
    <t>6</t>
  </si>
  <si>
    <t>10</t>
  </si>
  <si>
    <t>14</t>
  </si>
  <si>
    <t>Player representatives</t>
  </si>
  <si>
    <t>Seed ranking</t>
  </si>
  <si>
    <t>7</t>
  </si>
  <si>
    <t>11</t>
  </si>
  <si>
    <t>15</t>
  </si>
  <si>
    <t>ITF Referee's signature</t>
  </si>
  <si>
    <t>Top seed</t>
  </si>
  <si>
    <t>8</t>
  </si>
  <si>
    <t>12</t>
  </si>
  <si>
    <t>16</t>
  </si>
  <si>
    <t>Last seed</t>
  </si>
  <si>
    <t>Seed</t>
  </si>
  <si>
    <t>Family Name</t>
  </si>
  <si>
    <t>First name</t>
  </si>
  <si>
    <t>Nationality</t>
  </si>
  <si>
    <t>Page 2(5)</t>
  </si>
  <si>
    <t>Seeded teams on page 1 and 3</t>
  </si>
  <si>
    <t>Alternates</t>
  </si>
  <si>
    <t>Replacing</t>
  </si>
  <si>
    <t>1</t>
  </si>
  <si>
    <t>2</t>
  </si>
  <si>
    <t>3</t>
  </si>
  <si>
    <t>4</t>
  </si>
  <si>
    <t>Page 3(5)</t>
  </si>
  <si>
    <t>Page 4(5)</t>
  </si>
  <si>
    <t>Semifinals</t>
  </si>
  <si>
    <t>Final</t>
  </si>
  <si>
    <t>Winners</t>
  </si>
  <si>
    <t>Page 5(5)</t>
  </si>
  <si>
    <t>女子雙打(16)</t>
  </si>
  <si>
    <t>日期</t>
  </si>
  <si>
    <t>地點</t>
  </si>
  <si>
    <t>級別</t>
  </si>
  <si>
    <t>裁判長</t>
  </si>
  <si>
    <t>學校</t>
  </si>
  <si>
    <t>第二輪</t>
  </si>
  <si>
    <t>準決賽</t>
  </si>
  <si>
    <t>決賽</t>
  </si>
  <si>
    <t>冠軍</t>
  </si>
  <si>
    <t>Finalists</t>
  </si>
  <si>
    <r>
      <t>男子雙打</t>
    </r>
    <r>
      <rPr>
        <b/>
        <sz val="9"/>
        <rFont val="Arial"/>
        <family val="2"/>
      </rPr>
      <t>(64)</t>
    </r>
  </si>
  <si>
    <t xml:space="preserve"> </t>
  </si>
  <si>
    <t>單位</t>
  </si>
  <si>
    <r>
      <t>2-1</t>
    </r>
    <r>
      <rPr>
        <b/>
        <i/>
        <sz val="8.5"/>
        <color indexed="8"/>
        <rFont val="細明體"/>
        <family val="3"/>
      </rPr>
      <t>頁</t>
    </r>
  </si>
  <si>
    <t>男子雙打(16)</t>
  </si>
  <si>
    <t>a</t>
  </si>
  <si>
    <t>A</t>
  </si>
  <si>
    <t>B</t>
  </si>
  <si>
    <t>NS</t>
  </si>
  <si>
    <t>a</t>
  </si>
  <si>
    <t>A</t>
  </si>
  <si>
    <t>NS</t>
  </si>
  <si>
    <t>B</t>
  </si>
  <si>
    <t>76(2)</t>
  </si>
  <si>
    <t>76(5)</t>
  </si>
  <si>
    <t>76(3)</t>
  </si>
  <si>
    <t>54(5)</t>
  </si>
  <si>
    <t>54(4)</t>
  </si>
  <si>
    <t>男子雙打(32)</t>
  </si>
  <si>
    <t>日期</t>
  </si>
  <si>
    <t>地點</t>
  </si>
  <si>
    <t>級別</t>
  </si>
  <si>
    <t>裁判長</t>
  </si>
  <si>
    <t>排名</t>
  </si>
  <si>
    <t>種子</t>
  </si>
  <si>
    <t>姓名</t>
  </si>
  <si>
    <t>學校</t>
  </si>
  <si>
    <t>第二輪</t>
  </si>
  <si>
    <t>半準決賽</t>
  </si>
  <si>
    <t>準決賽</t>
  </si>
  <si>
    <t>76(1)</t>
  </si>
  <si>
    <t>76(4)</t>
  </si>
  <si>
    <t>女子雙打(16)</t>
  </si>
  <si>
    <t>冠軍</t>
  </si>
  <si>
    <t>男子雙打(32)</t>
  </si>
  <si>
    <t>種子</t>
  </si>
  <si>
    <t>姓名</t>
  </si>
  <si>
    <t>76(6)</t>
  </si>
  <si>
    <t>b</t>
  </si>
  <si>
    <t>a</t>
  </si>
  <si>
    <t>A</t>
  </si>
  <si>
    <t>NS</t>
  </si>
  <si>
    <t>B</t>
  </si>
  <si>
    <t>徐振益</t>
  </si>
  <si>
    <t>決賽</t>
  </si>
  <si>
    <t>冠軍</t>
  </si>
  <si>
    <t>排名</t>
  </si>
  <si>
    <t>姓名</t>
  </si>
  <si>
    <t>學校</t>
  </si>
  <si>
    <t>第二輪</t>
  </si>
  <si>
    <t>半準決賽</t>
  </si>
  <si>
    <t>準決賽</t>
  </si>
  <si>
    <r>
      <t>2-2</t>
    </r>
    <r>
      <rPr>
        <b/>
        <i/>
        <sz val="8.5"/>
        <color indexed="8"/>
        <rFont val="細明體"/>
        <family val="3"/>
      </rPr>
      <t>頁</t>
    </r>
  </si>
  <si>
    <t>陳偉祥</t>
  </si>
  <si>
    <t>徐振益</t>
  </si>
  <si>
    <t>王俊偉</t>
  </si>
  <si>
    <t>陳偉祥</t>
  </si>
  <si>
    <t>決賽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</si>
</sst>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81">
    <font>
      <sz val="12"/>
      <color theme="1"/>
      <name val="Calibri"/>
      <family val="1"/>
    </font>
    <font>
      <sz val="12"/>
      <color indexed="8"/>
      <name val="新細明體"/>
      <family val="1"/>
    </font>
    <font>
      <sz val="9"/>
      <name val="新細明體"/>
      <family val="1"/>
    </font>
    <font>
      <i/>
      <sz val="8"/>
      <color indexed="10"/>
      <name val="Arial"/>
      <family val="2"/>
    </font>
    <font>
      <b/>
      <sz val="16"/>
      <name val="Arial"/>
      <family val="2"/>
    </font>
    <font>
      <b/>
      <sz val="20"/>
      <name val="Arial"/>
      <family val="2"/>
    </font>
    <font>
      <sz val="20"/>
      <name val="Arial"/>
      <family val="2"/>
    </font>
    <font>
      <sz val="20"/>
      <color indexed="9"/>
      <name val="Arial"/>
      <family val="2"/>
    </font>
    <font>
      <b/>
      <sz val="9"/>
      <name val="細明體"/>
      <family val="3"/>
    </font>
    <font>
      <b/>
      <sz val="9"/>
      <name val="Arial"/>
      <family val="2"/>
    </font>
    <font>
      <sz val="8"/>
      <name val="Arial"/>
      <family val="2"/>
    </font>
    <font>
      <b/>
      <sz val="10"/>
      <name val="Arial"/>
      <family val="2"/>
    </font>
    <font>
      <b/>
      <i/>
      <sz val="10"/>
      <name val="Arial"/>
      <family val="2"/>
    </font>
    <font>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name val="細明體"/>
      <family val="3"/>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9"/>
      <name val="Arial"/>
      <family val="2"/>
    </font>
    <font>
      <b/>
      <i/>
      <sz val="8.5"/>
      <color indexed="8"/>
      <name val="Arial"/>
      <family val="2"/>
    </font>
    <font>
      <i/>
      <sz val="8.5"/>
      <color indexed="9"/>
      <name val="Arial"/>
      <family val="2"/>
    </font>
    <font>
      <b/>
      <sz val="8.5"/>
      <color indexed="9"/>
      <name val="Arial"/>
      <family val="2"/>
    </font>
    <font>
      <sz val="8.5"/>
      <color indexed="8"/>
      <name val="Arial"/>
      <family val="2"/>
    </font>
    <font>
      <i/>
      <sz val="6"/>
      <color indexed="9"/>
      <name val="Arial"/>
      <family val="2"/>
    </font>
    <font>
      <sz val="8.5"/>
      <color indexed="33"/>
      <name val="Arial"/>
      <family val="2"/>
    </font>
    <font>
      <sz val="14"/>
      <name val="Arial"/>
      <family val="2"/>
    </font>
    <font>
      <sz val="14"/>
      <color indexed="9"/>
      <name val="Arial"/>
      <family val="2"/>
    </font>
    <font>
      <i/>
      <sz val="6"/>
      <color indexed="8"/>
      <name val="Arial"/>
      <family val="2"/>
    </font>
    <font>
      <sz val="7"/>
      <color indexed="8"/>
      <name val="Arial"/>
      <family val="2"/>
    </font>
    <font>
      <sz val="7"/>
      <color indexed="55"/>
      <name val="Arial"/>
      <family val="2"/>
    </font>
    <font>
      <b/>
      <sz val="8.5"/>
      <color indexed="8"/>
      <name val="Arial"/>
      <family val="2"/>
    </font>
    <font>
      <b/>
      <sz val="8"/>
      <name val="Tahoma"/>
      <family val="2"/>
    </font>
    <font>
      <b/>
      <sz val="7"/>
      <name val="細明體"/>
      <family val="3"/>
    </font>
    <font>
      <b/>
      <sz val="7"/>
      <color indexed="8"/>
      <name val="細明體"/>
      <family val="3"/>
    </font>
    <font>
      <b/>
      <i/>
      <sz val="8.5"/>
      <color indexed="8"/>
      <name val="細明體"/>
      <family val="3"/>
    </font>
    <font>
      <sz val="8.5"/>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5"/>
      <color indexed="8"/>
      <name val="細明體"/>
      <family val="3"/>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indexed="43"/>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style="thin"/>
    </border>
    <border>
      <left style="medium"/>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20" borderId="0" applyNumberFormat="0" applyBorder="0" applyAlignment="0" applyProtection="0"/>
    <xf numFmtId="0" fontId="66" fillId="0" borderId="1" applyNumberFormat="0" applyFill="0" applyAlignment="0" applyProtection="0"/>
    <xf numFmtId="0" fontId="67" fillId="21" borderId="0" applyNumberFormat="0" applyBorder="0" applyAlignment="0" applyProtection="0"/>
    <xf numFmtId="9" fontId="0" fillId="0" borderId="0" applyFont="0" applyFill="0" applyBorder="0" applyAlignment="0" applyProtection="0"/>
    <xf numFmtId="0" fontId="6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0" fillId="23" borderId="4" applyNumberFormat="0" applyFont="0" applyAlignment="0" applyProtection="0"/>
    <xf numFmtId="0" fontId="70" fillId="0" borderId="0" applyNumberFormat="0" applyFill="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30" borderId="2" applyNumberFormat="0" applyAlignment="0" applyProtection="0"/>
    <xf numFmtId="0" fontId="76" fillId="22" borderId="8" applyNumberFormat="0" applyAlignment="0" applyProtection="0"/>
    <xf numFmtId="0" fontId="77" fillId="31" borderId="9" applyNumberFormat="0" applyAlignment="0" applyProtection="0"/>
    <xf numFmtId="0" fontId="78" fillId="32" borderId="0" applyNumberFormat="0" applyBorder="0" applyAlignment="0" applyProtection="0"/>
    <xf numFmtId="0" fontId="79" fillId="0" borderId="0" applyNumberFormat="0" applyFill="0" applyBorder="0" applyAlignment="0" applyProtection="0"/>
  </cellStyleXfs>
  <cellXfs count="275">
    <xf numFmtId="0" fontId="0" fillId="0" borderId="0" xfId="0" applyFont="1" applyAlignment="1">
      <alignment vertical="center"/>
    </xf>
    <xf numFmtId="49" fontId="4" fillId="0" borderId="0" xfId="0" applyNumberFormat="1" applyFont="1" applyBorder="1" applyAlignment="1">
      <alignment vertical="top"/>
    </xf>
    <xf numFmtId="0" fontId="5" fillId="0" borderId="0" xfId="0" applyFont="1" applyBorder="1" applyAlignment="1">
      <alignment vertical="top"/>
    </xf>
    <xf numFmtId="0" fontId="6" fillId="0" borderId="0" xfId="0" applyFont="1" applyBorder="1" applyAlignment="1">
      <alignment vertical="top"/>
    </xf>
    <xf numFmtId="0" fontId="7" fillId="0" borderId="0" xfId="0" applyFont="1" applyBorder="1" applyAlignment="1">
      <alignment vertical="top"/>
    </xf>
    <xf numFmtId="0" fontId="8" fillId="0" borderId="0" xfId="0" applyNumberFormat="1" applyFont="1" applyBorder="1" applyAlignment="1">
      <alignment horizontal="left"/>
    </xf>
    <xf numFmtId="0" fontId="7" fillId="0" borderId="0" xfId="0" applyNumberFormat="1" applyFont="1" applyBorder="1" applyAlignment="1">
      <alignment vertical="top"/>
    </xf>
    <xf numFmtId="0" fontId="11" fillId="0" borderId="0" xfId="0" applyNumberFormat="1" applyFont="1" applyBorder="1" applyAlignment="1">
      <alignment horizontal="left"/>
    </xf>
    <xf numFmtId="0" fontId="6" fillId="0" borderId="0" xfId="0" applyNumberFormat="1" applyFont="1" applyAlignment="1">
      <alignment vertical="top"/>
    </xf>
    <xf numFmtId="0" fontId="7" fillId="0" borderId="0" xfId="0" applyNumberFormat="1" applyFont="1" applyAlignment="1">
      <alignment vertical="top"/>
    </xf>
    <xf numFmtId="49" fontId="12" fillId="0" borderId="0" xfId="0" applyNumberFormat="1" applyFont="1" applyAlignment="1" applyProtection="1">
      <alignment horizontal="left"/>
      <protection/>
    </xf>
    <xf numFmtId="0" fontId="12" fillId="0" borderId="0" xfId="0" applyFont="1" applyAlignment="1" applyProtection="1">
      <alignment horizontal="left" vertical="center"/>
      <protection/>
    </xf>
    <xf numFmtId="0" fontId="13" fillId="0" borderId="0" xfId="0" applyFont="1" applyAlignment="1">
      <alignment/>
    </xf>
    <xf numFmtId="49" fontId="12" fillId="0" borderId="0" xfId="0" applyNumberFormat="1" applyFont="1" applyAlignment="1">
      <alignment/>
    </xf>
    <xf numFmtId="0" fontId="14" fillId="0" borderId="0" xfId="0" applyFont="1" applyAlignment="1">
      <alignment/>
    </xf>
    <xf numFmtId="0" fontId="9" fillId="0" borderId="0" xfId="0" applyNumberFormat="1" applyFont="1" applyBorder="1" applyAlignment="1">
      <alignment horizontal="left"/>
    </xf>
    <xf numFmtId="0" fontId="14" fillId="0" borderId="0" xfId="0" applyNumberFormat="1" applyFont="1" applyAlignment="1">
      <alignment/>
    </xf>
    <xf numFmtId="0" fontId="13" fillId="0" borderId="0" xfId="0" applyNumberFormat="1" applyFont="1" applyAlignment="1">
      <alignment/>
    </xf>
    <xf numFmtId="0" fontId="15" fillId="33" borderId="0" xfId="0" applyFont="1" applyFill="1" applyBorder="1" applyAlignment="1">
      <alignment vertical="center"/>
    </xf>
    <xf numFmtId="0" fontId="15" fillId="33" borderId="0" xfId="0" applyFont="1" applyFill="1" applyAlignment="1">
      <alignment vertical="center"/>
    </xf>
    <xf numFmtId="0" fontId="16" fillId="33" borderId="0" xfId="0" applyFont="1" applyFill="1" applyBorder="1" applyAlignment="1">
      <alignment vertical="center"/>
    </xf>
    <xf numFmtId="49" fontId="15" fillId="33" borderId="0" xfId="0" applyNumberFormat="1" applyFont="1" applyFill="1" applyBorder="1" applyAlignment="1">
      <alignment vertical="center"/>
    </xf>
    <xf numFmtId="49" fontId="16" fillId="33" borderId="0" xfId="0" applyNumberFormat="1" applyFont="1" applyFill="1" applyAlignment="1">
      <alignment vertical="center"/>
    </xf>
    <xf numFmtId="49" fontId="15" fillId="33" borderId="0" xfId="0" applyNumberFormat="1" applyFont="1" applyFill="1" applyBorder="1" applyAlignment="1">
      <alignment horizontal="right" vertical="center"/>
    </xf>
    <xf numFmtId="0" fontId="16" fillId="33" borderId="0" xfId="0" applyNumberFormat="1" applyFont="1" applyFill="1" applyAlignment="1">
      <alignment vertical="center"/>
    </xf>
    <xf numFmtId="0" fontId="15" fillId="33" borderId="0" xfId="0" applyNumberFormat="1" applyFont="1" applyFill="1" applyBorder="1" applyAlignment="1">
      <alignment vertical="center"/>
    </xf>
    <xf numFmtId="0" fontId="16" fillId="33" borderId="0" xfId="0" applyNumberFormat="1" applyFont="1" applyFill="1" applyBorder="1" applyAlignment="1">
      <alignment vertical="center"/>
    </xf>
    <xf numFmtId="0" fontId="15" fillId="33" borderId="0" xfId="0" applyNumberFormat="1" applyFont="1" applyFill="1" applyAlignment="1">
      <alignment vertical="center"/>
    </xf>
    <xf numFmtId="0" fontId="17" fillId="33" borderId="0" xfId="0" applyNumberFormat="1" applyFont="1" applyFill="1" applyBorder="1" applyAlignment="1">
      <alignment horizontal="right" vertical="center"/>
    </xf>
    <xf numFmtId="0" fontId="18" fillId="0" borderId="0" xfId="0" applyFont="1" applyBorder="1" applyAlignment="1">
      <alignment vertical="center"/>
    </xf>
    <xf numFmtId="0" fontId="19" fillId="0" borderId="10" xfId="0" applyFont="1" applyBorder="1" applyAlignment="1">
      <alignment vertical="center"/>
    </xf>
    <xf numFmtId="49" fontId="19" fillId="0" borderId="10" xfId="0" applyNumberFormat="1" applyFont="1" applyBorder="1" applyAlignment="1">
      <alignment vertical="center"/>
    </xf>
    <xf numFmtId="0" fontId="0" fillId="0" borderId="10" xfId="0" applyBorder="1" applyAlignment="1">
      <alignment vertical="center"/>
    </xf>
    <xf numFmtId="0" fontId="20" fillId="0" borderId="10" xfId="0" applyFont="1" applyBorder="1" applyAlignment="1">
      <alignment vertical="center"/>
    </xf>
    <xf numFmtId="49" fontId="19" fillId="0" borderId="10" xfId="40" applyNumberFormat="1" applyFont="1" applyBorder="1" applyAlignment="1" applyProtection="1">
      <alignment vertical="center"/>
      <protection locked="0"/>
    </xf>
    <xf numFmtId="49" fontId="20" fillId="0" borderId="10" xfId="0" applyNumberFormat="1" applyFont="1" applyBorder="1" applyAlignment="1">
      <alignment vertical="center"/>
    </xf>
    <xf numFmtId="0" fontId="21" fillId="0" borderId="10" xfId="0" applyNumberFormat="1" applyFont="1" applyBorder="1" applyAlignment="1">
      <alignment horizontal="right" vertical="center"/>
    </xf>
    <xf numFmtId="0" fontId="20" fillId="0" borderId="10" xfId="0" applyNumberFormat="1" applyFont="1" applyBorder="1" applyAlignment="1">
      <alignment vertical="center"/>
    </xf>
    <xf numFmtId="0" fontId="19" fillId="0" borderId="10" xfId="0" applyNumberFormat="1" applyFont="1" applyBorder="1" applyAlignment="1">
      <alignment vertical="center"/>
    </xf>
    <xf numFmtId="49" fontId="21" fillId="0" borderId="10" xfId="0" applyNumberFormat="1" applyFont="1" applyBorder="1" applyAlignment="1">
      <alignment horizontal="right" vertical="center"/>
    </xf>
    <xf numFmtId="0" fontId="19" fillId="0" borderId="0" xfId="0" applyFont="1" applyBorder="1" applyAlignment="1">
      <alignment vertical="center"/>
    </xf>
    <xf numFmtId="0" fontId="22" fillId="33" borderId="0" xfId="0" applyFont="1" applyFill="1" applyAlignment="1">
      <alignment horizontal="right" vertical="center"/>
    </xf>
    <xf numFmtId="0" fontId="22" fillId="33" borderId="0" xfId="0" applyFont="1" applyFill="1" applyAlignment="1">
      <alignment horizontal="center" vertical="center"/>
    </xf>
    <xf numFmtId="0" fontId="23" fillId="33" borderId="0" xfId="0" applyNumberFormat="1" applyFont="1" applyFill="1" applyAlignment="1">
      <alignment horizontal="center" vertical="center"/>
    </xf>
    <xf numFmtId="0" fontId="23" fillId="33" borderId="0" xfId="0" applyFont="1" applyFill="1" applyAlignment="1">
      <alignment horizontal="center" vertical="center"/>
    </xf>
    <xf numFmtId="0" fontId="23" fillId="33" borderId="0" xfId="0" applyFont="1" applyFill="1" applyAlignment="1">
      <alignment horizontal="left" vertical="center"/>
    </xf>
    <xf numFmtId="0" fontId="22" fillId="33" borderId="0" xfId="0" applyFont="1" applyFill="1" applyAlignment="1">
      <alignment horizontal="left" vertical="center"/>
    </xf>
    <xf numFmtId="0" fontId="22" fillId="33" borderId="0" xfId="0" applyFont="1" applyFill="1" applyAlignment="1">
      <alignment vertical="center"/>
    </xf>
    <xf numFmtId="0" fontId="24" fillId="33" borderId="0" xfId="0" applyFont="1" applyFill="1" applyAlignment="1">
      <alignment horizontal="center" vertical="center"/>
    </xf>
    <xf numFmtId="0" fontId="22" fillId="33" borderId="0" xfId="0" applyNumberFormat="1" applyFont="1" applyFill="1" applyAlignment="1">
      <alignment horizontal="center" vertical="center"/>
    </xf>
    <xf numFmtId="0" fontId="24" fillId="33" borderId="0" xfId="0" applyNumberFormat="1" applyFont="1" applyFill="1" applyAlignment="1">
      <alignment horizontal="center" vertical="center"/>
    </xf>
    <xf numFmtId="0" fontId="24" fillId="33" borderId="0" xfId="0" applyNumberFormat="1" applyFont="1" applyFill="1" applyAlignment="1">
      <alignment vertical="center"/>
    </xf>
    <xf numFmtId="0" fontId="18" fillId="0" borderId="0" xfId="0" applyFont="1" applyAlignment="1">
      <alignment vertical="center"/>
    </xf>
    <xf numFmtId="0" fontId="18" fillId="33" borderId="0" xfId="0" applyFont="1" applyFill="1" applyAlignment="1">
      <alignment horizontal="right" vertical="center"/>
    </xf>
    <xf numFmtId="0" fontId="18" fillId="0" borderId="0" xfId="0" applyFont="1" applyFill="1" applyAlignment="1">
      <alignment horizontal="center" vertical="center"/>
    </xf>
    <xf numFmtId="0" fontId="18" fillId="0" borderId="0" xfId="0" applyNumberFormat="1" applyFont="1" applyFill="1" applyAlignment="1">
      <alignment horizontal="center" vertical="center"/>
    </xf>
    <xf numFmtId="0" fontId="18" fillId="0" borderId="0" xfId="0" applyFont="1" applyFill="1" applyAlignment="1">
      <alignment horizontal="left" vertical="center"/>
    </xf>
    <xf numFmtId="0" fontId="0" fillId="0" borderId="0" xfId="0" applyFill="1" applyAlignment="1">
      <alignment vertical="center"/>
    </xf>
    <xf numFmtId="0" fontId="25" fillId="0" borderId="0" xfId="0" applyFont="1" applyFill="1" applyAlignment="1">
      <alignment horizontal="center" vertical="center"/>
    </xf>
    <xf numFmtId="0" fontId="25" fillId="0" borderId="0" xfId="0" applyNumberFormat="1" applyFont="1" applyFill="1" applyAlignment="1">
      <alignment horizontal="center" vertical="center"/>
    </xf>
    <xf numFmtId="0" fontId="25" fillId="0" borderId="0" xfId="0" applyNumberFormat="1" applyFont="1" applyFill="1" applyAlignment="1">
      <alignment vertical="center"/>
    </xf>
    <xf numFmtId="0" fontId="26" fillId="33" borderId="0" xfId="0" applyNumberFormat="1" applyFont="1" applyFill="1" applyBorder="1" applyAlignment="1">
      <alignment horizontal="center" vertical="center"/>
    </xf>
    <xf numFmtId="0" fontId="27" fillId="0" borderId="11" xfId="0" applyNumberFormat="1" applyFont="1" applyFill="1" applyBorder="1" applyAlignment="1">
      <alignment vertical="center"/>
    </xf>
    <xf numFmtId="0" fontId="28" fillId="34" borderId="11" xfId="0" applyNumberFormat="1" applyFont="1" applyFill="1" applyBorder="1" applyAlignment="1">
      <alignment horizontal="center" vertical="center"/>
    </xf>
    <xf numFmtId="0" fontId="26" fillId="0" borderId="11" xfId="0" applyNumberFormat="1" applyFont="1" applyFill="1" applyBorder="1" applyAlignment="1">
      <alignment vertical="center"/>
    </xf>
    <xf numFmtId="0" fontId="11" fillId="0" borderId="11" xfId="0" applyNumberFormat="1" applyFont="1" applyFill="1" applyBorder="1" applyAlignment="1">
      <alignment vertical="center"/>
    </xf>
    <xf numFmtId="0" fontId="29" fillId="0" borderId="11" xfId="0" applyNumberFormat="1" applyFont="1" applyFill="1" applyBorder="1" applyAlignment="1">
      <alignment horizontal="center" vertical="center"/>
    </xf>
    <xf numFmtId="0" fontId="27" fillId="0" borderId="0" xfId="0" applyNumberFormat="1" applyFont="1" applyFill="1" applyAlignment="1">
      <alignment vertical="center"/>
    </xf>
    <xf numFmtId="0" fontId="29" fillId="0" borderId="0" xfId="0" applyNumberFormat="1" applyFont="1" applyFill="1" applyAlignment="1">
      <alignment vertical="center"/>
    </xf>
    <xf numFmtId="49" fontId="30" fillId="0" borderId="0" xfId="0" applyNumberFormat="1" applyFont="1" applyFill="1" applyAlignment="1">
      <alignment horizontal="right" vertical="center"/>
    </xf>
    <xf numFmtId="0" fontId="13" fillId="35" borderId="0" xfId="0" applyNumberFormat="1" applyFont="1" applyFill="1" applyAlignment="1">
      <alignment vertical="center"/>
    </xf>
    <xf numFmtId="0" fontId="13" fillId="0" borderId="0" xfId="0" applyNumberFormat="1" applyFont="1" applyAlignment="1">
      <alignment vertical="center"/>
    </xf>
    <xf numFmtId="0" fontId="13" fillId="0" borderId="12" xfId="0" applyFont="1" applyBorder="1" applyAlignment="1">
      <alignment vertical="center"/>
    </xf>
    <xf numFmtId="0" fontId="27" fillId="33" borderId="0" xfId="0" applyNumberFormat="1" applyFont="1" applyFill="1" applyBorder="1" applyAlignment="1">
      <alignment horizontal="center" vertical="center"/>
    </xf>
    <xf numFmtId="0" fontId="27" fillId="0" borderId="0" xfId="0" applyNumberFormat="1" applyFont="1" applyFill="1" applyBorder="1" applyAlignment="1">
      <alignment horizontal="center" vertical="center"/>
    </xf>
    <xf numFmtId="0" fontId="31" fillId="0" borderId="13" xfId="0" applyNumberFormat="1" applyFont="1" applyFill="1" applyBorder="1" applyAlignment="1">
      <alignment horizontal="right" vertical="center"/>
    </xf>
    <xf numFmtId="0" fontId="26" fillId="0" borderId="0" xfId="0" applyNumberFormat="1" applyFont="1" applyFill="1" applyBorder="1" applyAlignment="1">
      <alignment vertical="center"/>
    </xf>
    <xf numFmtId="0" fontId="29" fillId="0" borderId="0" xfId="0" applyNumberFormat="1" applyFont="1" applyFill="1" applyBorder="1" applyAlignment="1">
      <alignment vertical="center"/>
    </xf>
    <xf numFmtId="0" fontId="29" fillId="35" borderId="0" xfId="0" applyNumberFormat="1" applyFont="1" applyFill="1" applyAlignment="1">
      <alignment vertical="center"/>
    </xf>
    <xf numFmtId="0" fontId="13" fillId="0" borderId="14" xfId="0" applyFont="1" applyBorder="1" applyAlignment="1">
      <alignment vertical="center"/>
    </xf>
    <xf numFmtId="0" fontId="27"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32" fillId="0" borderId="15" xfId="0" applyNumberFormat="1" applyFont="1" applyFill="1" applyBorder="1" applyAlignment="1">
      <alignment horizontal="center" vertical="center"/>
    </xf>
    <xf numFmtId="0" fontId="33" fillId="0" borderId="16" xfId="0" applyNumberFormat="1" applyFont="1" applyFill="1" applyBorder="1" applyAlignment="1">
      <alignment horizontal="left" vertical="center"/>
    </xf>
    <xf numFmtId="0" fontId="29" fillId="0" borderId="0" xfId="0" applyNumberFormat="1" applyFont="1" applyFill="1" applyBorder="1" applyAlignment="1">
      <alignment horizontal="left" vertical="center"/>
    </xf>
    <xf numFmtId="0" fontId="27" fillId="0" borderId="0" xfId="0" applyNumberFormat="1" applyFont="1" applyFill="1" applyAlignment="1">
      <alignment horizontal="center" vertical="center"/>
    </xf>
    <xf numFmtId="0" fontId="13" fillId="0" borderId="0" xfId="0" applyNumberFormat="1" applyFont="1" applyFill="1" applyAlignment="1">
      <alignment vertical="center"/>
    </xf>
    <xf numFmtId="0" fontId="24" fillId="0" borderId="0" xfId="0" applyNumberFormat="1" applyFont="1" applyFill="1" applyBorder="1" applyAlignment="1">
      <alignment horizontal="right" vertical="center"/>
    </xf>
    <xf numFmtId="0" fontId="34" fillId="36" borderId="17" xfId="0" applyNumberFormat="1" applyFont="1" applyFill="1" applyBorder="1" applyAlignment="1">
      <alignment horizontal="right" vertical="center"/>
    </xf>
    <xf numFmtId="0" fontId="33" fillId="0" borderId="11" xfId="0" applyNumberFormat="1" applyFont="1" applyFill="1" applyBorder="1" applyAlignment="1">
      <alignment horizontal="left" vertical="center"/>
    </xf>
    <xf numFmtId="0" fontId="31" fillId="0" borderId="11" xfId="0" applyNumberFormat="1" applyFont="1" applyFill="1" applyBorder="1" applyAlignment="1">
      <alignment horizontal="right" vertical="center"/>
    </xf>
    <xf numFmtId="0" fontId="13" fillId="0" borderId="11" xfId="0" applyNumberFormat="1" applyFont="1" applyFill="1" applyBorder="1" applyAlignment="1">
      <alignment vertical="center"/>
    </xf>
    <xf numFmtId="0" fontId="29" fillId="0" borderId="18" xfId="0" applyNumberFormat="1" applyFont="1" applyFill="1" applyBorder="1" applyAlignment="1">
      <alignment horizontal="center" vertical="center"/>
    </xf>
    <xf numFmtId="0" fontId="29" fillId="0" borderId="17" xfId="0" applyNumberFormat="1" applyFont="1" applyFill="1" applyBorder="1" applyAlignment="1">
      <alignment vertical="center"/>
    </xf>
    <xf numFmtId="0" fontId="27" fillId="0" borderId="0" xfId="0" applyNumberFormat="1" applyFont="1" applyFill="1" applyBorder="1" applyAlignment="1">
      <alignment horizontal="left" vertical="center"/>
    </xf>
    <xf numFmtId="0" fontId="35" fillId="0" borderId="0" xfId="0" applyNumberFormat="1" applyFont="1" applyFill="1" applyBorder="1" applyAlignment="1">
      <alignment vertical="center"/>
    </xf>
    <xf numFmtId="0" fontId="31" fillId="0" borderId="0" xfId="0" applyNumberFormat="1" applyFont="1" applyFill="1" applyBorder="1" applyAlignment="1">
      <alignment horizontal="right" vertical="center"/>
    </xf>
    <xf numFmtId="0" fontId="28" fillId="0" borderId="0" xfId="0" applyNumberFormat="1" applyFont="1" applyFill="1" applyBorder="1" applyAlignment="1">
      <alignment horizontal="center" vertical="center"/>
    </xf>
    <xf numFmtId="0" fontId="29" fillId="0" borderId="0"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28" fillId="0" borderId="0" xfId="0" applyNumberFormat="1" applyFont="1" applyFill="1" applyAlignment="1">
      <alignment horizontal="center" vertical="center"/>
    </xf>
    <xf numFmtId="0" fontId="29" fillId="0" borderId="0" xfId="0" applyNumberFormat="1" applyFont="1" applyFill="1" applyAlignment="1">
      <alignment horizontal="center" vertical="center"/>
    </xf>
    <xf numFmtId="0" fontId="13" fillId="0" borderId="19" xfId="0" applyFont="1" applyBorder="1" applyAlignment="1">
      <alignment vertical="center"/>
    </xf>
    <xf numFmtId="0" fontId="29" fillId="0" borderId="17" xfId="0" applyNumberFormat="1" applyFont="1" applyFill="1" applyBorder="1" applyAlignment="1">
      <alignment horizontal="left" vertical="center"/>
    </xf>
    <xf numFmtId="0" fontId="31" fillId="0" borderId="18" xfId="0" applyNumberFormat="1" applyFont="1" applyFill="1" applyBorder="1" applyAlignment="1">
      <alignment horizontal="right" vertical="center"/>
    </xf>
    <xf numFmtId="0" fontId="31" fillId="0" borderId="17" xfId="0" applyNumberFormat="1" applyFont="1" applyFill="1" applyBorder="1" applyAlignment="1">
      <alignment horizontal="right" vertical="center"/>
    </xf>
    <xf numFmtId="0" fontId="29" fillId="35" borderId="0" xfId="0" applyNumberFormat="1" applyFont="1" applyFill="1" applyBorder="1" applyAlignment="1">
      <alignment vertical="center"/>
    </xf>
    <xf numFmtId="0" fontId="29" fillId="0" borderId="20" xfId="0" applyNumberFormat="1" applyFont="1" applyFill="1" applyBorder="1" applyAlignment="1">
      <alignment vertical="center"/>
    </xf>
    <xf numFmtId="0" fontId="29" fillId="35" borderId="0" xfId="0" applyNumberFormat="1" applyFont="1" applyFill="1" applyBorder="1" applyAlignment="1">
      <alignment horizontal="right" vertical="center"/>
    </xf>
    <xf numFmtId="0" fontId="29" fillId="35" borderId="11" xfId="0" applyNumberFormat="1" applyFont="1" applyFill="1" applyBorder="1" applyAlignment="1">
      <alignment horizontal="right" vertical="center"/>
    </xf>
    <xf numFmtId="0" fontId="31" fillId="35" borderId="0" xfId="0" applyNumberFormat="1" applyFont="1" applyFill="1" applyBorder="1" applyAlignment="1">
      <alignment horizontal="right" vertical="center"/>
    </xf>
    <xf numFmtId="0" fontId="11" fillId="0" borderId="0" xfId="0" applyNumberFormat="1" applyFont="1" applyFill="1" applyBorder="1" applyAlignment="1">
      <alignment vertical="center"/>
    </xf>
    <xf numFmtId="0" fontId="0" fillId="0" borderId="0" xfId="0" applyNumberFormat="1" applyFill="1" applyAlignment="1">
      <alignment vertical="center"/>
    </xf>
    <xf numFmtId="0" fontId="27" fillId="35" borderId="0" xfId="0" applyFont="1" applyFill="1" applyBorder="1" applyAlignment="1">
      <alignment horizontal="center" vertical="center"/>
    </xf>
    <xf numFmtId="49" fontId="27" fillId="35" borderId="0" xfId="0" applyNumberFormat="1" applyFont="1" applyFill="1" applyBorder="1" applyAlignment="1">
      <alignment horizontal="center" vertical="center"/>
    </xf>
    <xf numFmtId="1" fontId="27" fillId="35" borderId="0" xfId="0" applyNumberFormat="1" applyFont="1" applyFill="1" applyBorder="1" applyAlignment="1">
      <alignment horizontal="center" vertical="center"/>
    </xf>
    <xf numFmtId="49" fontId="27" fillId="0" borderId="0" xfId="0" applyNumberFormat="1" applyFont="1" applyBorder="1" applyAlignment="1">
      <alignment vertical="center"/>
    </xf>
    <xf numFmtId="49" fontId="0" fillId="0" borderId="0" xfId="0" applyNumberFormat="1" applyBorder="1" applyAlignment="1">
      <alignment vertical="center"/>
    </xf>
    <xf numFmtId="49" fontId="29" fillId="0" borderId="0" xfId="0" applyNumberFormat="1" applyFont="1" applyBorder="1" applyAlignment="1">
      <alignment horizontal="center" vertical="center"/>
    </xf>
    <xf numFmtId="49" fontId="27" fillId="35" borderId="0" xfId="0" applyNumberFormat="1" applyFont="1" applyFill="1" applyAlignment="1">
      <alignment vertical="center"/>
    </xf>
    <xf numFmtId="49" fontId="29" fillId="35" borderId="0" xfId="0" applyNumberFormat="1" applyFont="1" applyFill="1" applyAlignment="1">
      <alignment vertical="center"/>
    </xf>
    <xf numFmtId="49" fontId="27" fillId="35" borderId="0" xfId="0" applyNumberFormat="1" applyFont="1" applyFill="1" applyBorder="1" applyAlignment="1">
      <alignment vertical="center"/>
    </xf>
    <xf numFmtId="49" fontId="29" fillId="35" borderId="0" xfId="0" applyNumberFormat="1" applyFont="1" applyFill="1" applyBorder="1" applyAlignment="1">
      <alignment vertical="center"/>
    </xf>
    <xf numFmtId="0" fontId="13" fillId="35" borderId="0" xfId="0" applyFont="1" applyFill="1" applyAlignment="1">
      <alignment vertical="center"/>
    </xf>
    <xf numFmtId="0" fontId="13" fillId="0" borderId="0" xfId="0" applyFont="1" applyAlignment="1">
      <alignment vertical="center"/>
    </xf>
    <xf numFmtId="49" fontId="27" fillId="35" borderId="0" xfId="0" applyNumberFormat="1" applyFont="1" applyFill="1" applyAlignment="1">
      <alignment horizontal="center" vertical="center"/>
    </xf>
    <xf numFmtId="1" fontId="27" fillId="35" borderId="0" xfId="0" applyNumberFormat="1" applyFont="1" applyFill="1" applyAlignment="1">
      <alignment horizontal="center" vertical="center"/>
    </xf>
    <xf numFmtId="49" fontId="27" fillId="0" borderId="0" xfId="0" applyNumberFormat="1" applyFont="1" applyAlignment="1">
      <alignment vertical="center"/>
    </xf>
    <xf numFmtId="49" fontId="0" fillId="0" borderId="0" xfId="0" applyNumberFormat="1" applyAlignment="1">
      <alignment vertical="center"/>
    </xf>
    <xf numFmtId="49" fontId="29" fillId="0" borderId="0" xfId="0" applyNumberFormat="1" applyFont="1" applyAlignment="1">
      <alignment horizontal="center" vertical="center"/>
    </xf>
    <xf numFmtId="49" fontId="36" fillId="35" borderId="0" xfId="0" applyNumberFormat="1" applyFont="1" applyFill="1" applyBorder="1" applyAlignment="1">
      <alignment vertical="center"/>
    </xf>
    <xf numFmtId="49" fontId="37" fillId="35" borderId="0" xfId="0" applyNumberFormat="1" applyFont="1" applyFill="1" applyBorder="1" applyAlignment="1">
      <alignment vertical="center"/>
    </xf>
    <xf numFmtId="49" fontId="36" fillId="35" borderId="0" xfId="0" applyNumberFormat="1" applyFont="1" applyFill="1" applyAlignment="1">
      <alignment vertical="center"/>
    </xf>
    <xf numFmtId="49" fontId="38" fillId="35" borderId="0" xfId="0" applyNumberFormat="1" applyFont="1" applyFill="1" applyAlignment="1">
      <alignment horizontal="right" vertical="center"/>
    </xf>
    <xf numFmtId="0" fontId="0" fillId="35" borderId="0" xfId="0" applyFill="1" applyAlignment="1">
      <alignment vertical="center"/>
    </xf>
    <xf numFmtId="0" fontId="0" fillId="0" borderId="0" xfId="0" applyAlignment="1">
      <alignment vertical="center"/>
    </xf>
    <xf numFmtId="0" fontId="15" fillId="33" borderId="21" xfId="0" applyNumberFormat="1" applyFont="1" applyFill="1" applyBorder="1" applyAlignment="1">
      <alignment vertical="center"/>
    </xf>
    <xf numFmtId="49" fontId="22" fillId="33" borderId="22" xfId="0" applyNumberFormat="1" applyFont="1" applyFill="1" applyBorder="1" applyAlignment="1">
      <alignment vertical="center"/>
    </xf>
    <xf numFmtId="49" fontId="22" fillId="33" borderId="13" xfId="0" applyNumberFormat="1" applyFont="1" applyFill="1" applyBorder="1" applyAlignment="1">
      <alignment vertical="center"/>
    </xf>
    <xf numFmtId="49" fontId="17" fillId="33" borderId="21" xfId="0" applyNumberFormat="1" applyFont="1" applyFill="1" applyBorder="1" applyAlignment="1">
      <alignment horizontal="center" vertical="center"/>
    </xf>
    <xf numFmtId="49" fontId="17" fillId="33" borderId="13" xfId="0" applyNumberFormat="1" applyFont="1" applyFill="1" applyBorder="1" applyAlignment="1">
      <alignment vertical="center"/>
    </xf>
    <xf numFmtId="49" fontId="17" fillId="33" borderId="22" xfId="0" applyNumberFormat="1" applyFont="1" applyFill="1" applyBorder="1" applyAlignment="1">
      <alignment horizontal="center" vertical="center"/>
    </xf>
    <xf numFmtId="49" fontId="17" fillId="33" borderId="22" xfId="0" applyNumberFormat="1" applyFont="1" applyFill="1" applyBorder="1" applyAlignment="1">
      <alignment vertical="center"/>
    </xf>
    <xf numFmtId="49" fontId="16" fillId="33" borderId="13" xfId="0" applyNumberFormat="1" applyFont="1" applyFill="1" applyBorder="1" applyAlignment="1">
      <alignment vertical="center"/>
    </xf>
    <xf numFmtId="49" fontId="15" fillId="33" borderId="22" xfId="0" applyNumberFormat="1" applyFont="1" applyFill="1" applyBorder="1" applyAlignment="1">
      <alignment horizontal="left" vertical="center"/>
    </xf>
    <xf numFmtId="49" fontId="16" fillId="33" borderId="22" xfId="0" applyNumberFormat="1" applyFont="1" applyFill="1" applyBorder="1" applyAlignment="1">
      <alignment vertical="center"/>
    </xf>
    <xf numFmtId="49" fontId="15" fillId="0" borderId="22" xfId="0" applyNumberFormat="1" applyFont="1" applyFill="1" applyBorder="1" applyAlignment="1">
      <alignment horizontal="left" vertical="center"/>
    </xf>
    <xf numFmtId="49" fontId="16" fillId="35" borderId="13" xfId="0" applyNumberFormat="1" applyFont="1" applyFill="1" applyBorder="1" applyAlignment="1">
      <alignment vertical="center"/>
    </xf>
    <xf numFmtId="0" fontId="22" fillId="0" borderId="0" xfId="0" applyFont="1" applyAlignment="1">
      <alignment vertical="center"/>
    </xf>
    <xf numFmtId="49" fontId="22" fillId="0" borderId="16" xfId="0" applyNumberFormat="1" applyFont="1" applyFill="1" applyBorder="1" applyAlignment="1">
      <alignment vertical="center"/>
    </xf>
    <xf numFmtId="49" fontId="22" fillId="0" borderId="0" xfId="0" applyNumberFormat="1" applyFont="1" applyFill="1" applyBorder="1" applyAlignment="1">
      <alignment horizontal="right" vertical="center"/>
    </xf>
    <xf numFmtId="49" fontId="22" fillId="0" borderId="17" xfId="0" applyNumberFormat="1" applyFont="1" applyFill="1" applyBorder="1" applyAlignment="1">
      <alignment horizontal="right" vertical="center"/>
    </xf>
    <xf numFmtId="49" fontId="22" fillId="0" borderId="16" xfId="0" applyNumberFormat="1" applyFont="1" applyFill="1" applyBorder="1" applyAlignment="1">
      <alignment horizontal="center" vertical="center"/>
    </xf>
    <xf numFmtId="0" fontId="22" fillId="35" borderId="15" xfId="0" applyNumberFormat="1" applyFont="1" applyFill="1" applyBorder="1" applyAlignment="1">
      <alignment vertical="center"/>
    </xf>
    <xf numFmtId="49" fontId="22" fillId="35" borderId="0" xfId="0" applyNumberFormat="1" applyFont="1" applyFill="1" applyBorder="1" applyAlignment="1">
      <alignment vertical="center"/>
    </xf>
    <xf numFmtId="0" fontId="22" fillId="35" borderId="20" xfId="0" applyNumberFormat="1" applyFont="1" applyFill="1" applyBorder="1" applyAlignment="1">
      <alignment vertical="center"/>
    </xf>
    <xf numFmtId="49" fontId="39" fillId="35" borderId="17" xfId="0" applyNumberFormat="1" applyFont="1" applyFill="1" applyBorder="1" applyAlignment="1">
      <alignment vertical="center"/>
    </xf>
    <xf numFmtId="49" fontId="39" fillId="0" borderId="0" xfId="0" applyNumberFormat="1" applyFont="1" applyFill="1" applyBorder="1" applyAlignment="1">
      <alignment vertical="center"/>
    </xf>
    <xf numFmtId="49" fontId="24" fillId="0" borderId="17" xfId="0" applyNumberFormat="1" applyFont="1" applyBorder="1" applyAlignment="1">
      <alignment vertical="center"/>
    </xf>
    <xf numFmtId="49" fontId="15" fillId="33" borderId="23" xfId="0" applyNumberFormat="1" applyFont="1" applyFill="1" applyBorder="1" applyAlignment="1">
      <alignment vertical="center"/>
    </xf>
    <xf numFmtId="49" fontId="24" fillId="33" borderId="20" xfId="0" applyNumberFormat="1" applyFont="1" applyFill="1" applyBorder="1" applyAlignment="1">
      <alignment vertical="center"/>
    </xf>
    <xf numFmtId="49" fontId="22" fillId="33" borderId="20" xfId="0" applyNumberFormat="1" applyFont="1" applyFill="1" applyBorder="1" applyAlignment="1">
      <alignment vertical="center"/>
    </xf>
    <xf numFmtId="49" fontId="24" fillId="33" borderId="15" xfId="0" applyNumberFormat="1" applyFont="1" applyFill="1" applyBorder="1" applyAlignment="1">
      <alignment vertical="center"/>
    </xf>
    <xf numFmtId="0" fontId="22" fillId="35" borderId="17" xfId="0" applyNumberFormat="1" applyFont="1" applyFill="1" applyBorder="1" applyAlignment="1">
      <alignment vertical="center"/>
    </xf>
    <xf numFmtId="0" fontId="22" fillId="35" borderId="0" xfId="0" applyNumberFormat="1" applyFont="1" applyFill="1" applyBorder="1" applyAlignment="1">
      <alignment vertical="center"/>
    </xf>
    <xf numFmtId="49" fontId="22" fillId="0" borderId="24" xfId="0" applyNumberFormat="1" applyFont="1" applyBorder="1" applyAlignment="1">
      <alignment vertical="center"/>
    </xf>
    <xf numFmtId="49" fontId="24" fillId="0" borderId="11" xfId="0" applyNumberFormat="1" applyFont="1" applyBorder="1" applyAlignment="1">
      <alignment vertical="center"/>
    </xf>
    <xf numFmtId="49" fontId="22" fillId="0" borderId="11" xfId="0" applyNumberFormat="1" applyFont="1" applyBorder="1" applyAlignment="1">
      <alignment vertical="center"/>
    </xf>
    <xf numFmtId="49" fontId="24" fillId="0" borderId="18" xfId="0" applyNumberFormat="1" applyFont="1" applyBorder="1" applyAlignment="1">
      <alignment vertical="center"/>
    </xf>
    <xf numFmtId="49" fontId="22" fillId="0" borderId="24" xfId="0" applyNumberFormat="1" applyFont="1" applyFill="1" applyBorder="1" applyAlignment="1">
      <alignment vertical="center"/>
    </xf>
    <xf numFmtId="49" fontId="22" fillId="0" borderId="11" xfId="0" applyNumberFormat="1" applyFont="1" applyFill="1" applyBorder="1" applyAlignment="1">
      <alignment horizontal="right" vertical="center"/>
    </xf>
    <xf numFmtId="49" fontId="22" fillId="0" borderId="18" xfId="0" applyNumberFormat="1" applyFont="1" applyFill="1" applyBorder="1" applyAlignment="1">
      <alignment horizontal="right" vertical="center"/>
    </xf>
    <xf numFmtId="0" fontId="22" fillId="33" borderId="23" xfId="0" applyNumberFormat="1" applyFont="1" applyFill="1" applyBorder="1" applyAlignment="1">
      <alignment vertical="center"/>
    </xf>
    <xf numFmtId="49" fontId="22" fillId="33" borderId="20" xfId="0" applyNumberFormat="1" applyFont="1" applyFill="1" applyBorder="1" applyAlignment="1">
      <alignment horizontal="right" vertical="center"/>
    </xf>
    <xf numFmtId="49" fontId="22" fillId="33" borderId="15" xfId="0" applyNumberFormat="1" applyFont="1" applyFill="1" applyBorder="1" applyAlignment="1">
      <alignment horizontal="right" vertical="center"/>
    </xf>
    <xf numFmtId="49" fontId="24" fillId="0" borderId="0" xfId="0" applyNumberFormat="1" applyFont="1" applyBorder="1" applyAlignment="1">
      <alignment vertical="center"/>
    </xf>
    <xf numFmtId="49" fontId="22" fillId="0" borderId="0" xfId="0" applyNumberFormat="1" applyFont="1" applyBorder="1" applyAlignment="1">
      <alignment vertical="center"/>
    </xf>
    <xf numFmtId="0" fontId="15" fillId="33" borderId="24" xfId="0" applyNumberFormat="1" applyFont="1" applyFill="1" applyBorder="1" applyAlignment="1">
      <alignment vertical="center"/>
    </xf>
    <xf numFmtId="49" fontId="22" fillId="33" borderId="11" xfId="0" applyNumberFormat="1" applyFont="1" applyFill="1" applyBorder="1" applyAlignment="1">
      <alignment horizontal="right" vertical="center"/>
    </xf>
    <xf numFmtId="49" fontId="22" fillId="33" borderId="18" xfId="0" applyNumberFormat="1" applyFont="1" applyFill="1" applyBorder="1" applyAlignment="1">
      <alignment horizontal="right" vertical="center"/>
    </xf>
    <xf numFmtId="49" fontId="22" fillId="0" borderId="11" xfId="0" applyNumberFormat="1" applyFont="1" applyFill="1" applyBorder="1" applyAlignment="1">
      <alignment vertical="center"/>
    </xf>
    <xf numFmtId="49" fontId="24" fillId="0" borderId="11" xfId="0" applyNumberFormat="1" applyFont="1" applyFill="1" applyBorder="1" applyAlignment="1">
      <alignment vertical="center"/>
    </xf>
    <xf numFmtId="49" fontId="24" fillId="0" borderId="18" xfId="0" applyNumberFormat="1" applyFont="1" applyFill="1" applyBorder="1" applyAlignment="1">
      <alignment vertical="center"/>
    </xf>
    <xf numFmtId="0" fontId="22" fillId="0" borderId="17" xfId="0" applyNumberFormat="1" applyFont="1" applyFill="1" applyBorder="1" applyAlignment="1">
      <alignment horizontal="right" vertical="center"/>
    </xf>
    <xf numFmtId="0" fontId="22" fillId="0" borderId="18" xfId="0" applyNumberFormat="1" applyFont="1" applyFill="1" applyBorder="1" applyAlignment="1">
      <alignment horizontal="right" vertical="center"/>
    </xf>
    <xf numFmtId="49" fontId="22" fillId="0" borderId="24" xfId="0" applyNumberFormat="1" applyFont="1" applyFill="1" applyBorder="1" applyAlignment="1">
      <alignment horizontal="center" vertical="center"/>
    </xf>
    <xf numFmtId="0" fontId="22" fillId="35" borderId="18" xfId="0" applyNumberFormat="1" applyFont="1" applyFill="1" applyBorder="1" applyAlignment="1">
      <alignment vertical="center"/>
    </xf>
    <xf numFmtId="49" fontId="22" fillId="35" borderId="11" xfId="0" applyNumberFormat="1" applyFont="1" applyFill="1" applyBorder="1" applyAlignment="1">
      <alignment vertical="center"/>
    </xf>
    <xf numFmtId="0" fontId="22" fillId="35" borderId="11" xfId="0" applyNumberFormat="1" applyFont="1" applyFill="1" applyBorder="1" applyAlignment="1">
      <alignment vertical="center"/>
    </xf>
    <xf numFmtId="49" fontId="39" fillId="35" borderId="18" xfId="0" applyNumberFormat="1" applyFont="1" applyFill="1" applyBorder="1" applyAlignment="1">
      <alignment vertical="center"/>
    </xf>
    <xf numFmtId="49" fontId="39" fillId="0" borderId="11" xfId="0" applyNumberFormat="1" applyFont="1" applyFill="1" applyBorder="1" applyAlignment="1">
      <alignment vertical="center"/>
    </xf>
    <xf numFmtId="49" fontId="40" fillId="37" borderId="18" xfId="0" applyNumberFormat="1" applyFont="1" applyFill="1" applyBorder="1" applyAlignment="1">
      <alignment vertical="center"/>
    </xf>
    <xf numFmtId="49" fontId="17" fillId="33" borderId="21" xfId="0" applyNumberFormat="1" applyFont="1" applyFill="1" applyBorder="1" applyAlignment="1">
      <alignment vertical="center"/>
    </xf>
    <xf numFmtId="49" fontId="39" fillId="0" borderId="16" xfId="0" applyNumberFormat="1" applyFont="1" applyFill="1" applyBorder="1" applyAlignment="1">
      <alignment vertical="center"/>
    </xf>
    <xf numFmtId="49" fontId="22" fillId="0" borderId="0" xfId="0" applyNumberFormat="1" applyFont="1" applyFill="1" applyBorder="1" applyAlignment="1">
      <alignment vertical="center"/>
    </xf>
    <xf numFmtId="49" fontId="24" fillId="0" borderId="0" xfId="0" applyNumberFormat="1" applyFont="1" applyFill="1" applyBorder="1" applyAlignment="1">
      <alignment vertical="center"/>
    </xf>
    <xf numFmtId="49" fontId="39" fillId="0" borderId="24" xfId="0" applyNumberFormat="1" applyFont="1" applyFill="1" applyBorder="1" applyAlignment="1">
      <alignment vertical="center"/>
    </xf>
    <xf numFmtId="49" fontId="39" fillId="0" borderId="16" xfId="0" applyNumberFormat="1" applyFont="1" applyFill="1" applyBorder="1" applyAlignment="1">
      <alignment horizontal="center" vertical="center"/>
    </xf>
    <xf numFmtId="49" fontId="39" fillId="35" borderId="0" xfId="0" applyNumberFormat="1" applyFont="1" applyFill="1" applyBorder="1" applyAlignment="1">
      <alignment vertical="center"/>
    </xf>
    <xf numFmtId="49" fontId="39" fillId="0" borderId="17" xfId="0" applyNumberFormat="1" applyFont="1" applyFill="1" applyBorder="1" applyAlignment="1">
      <alignment vertical="center"/>
    </xf>
    <xf numFmtId="49" fontId="39" fillId="0" borderId="17" xfId="0" applyNumberFormat="1" applyFont="1" applyBorder="1" applyAlignment="1">
      <alignment vertical="center"/>
    </xf>
    <xf numFmtId="49" fontId="39" fillId="0" borderId="24" xfId="0" applyNumberFormat="1" applyFont="1" applyFill="1" applyBorder="1" applyAlignment="1">
      <alignment horizontal="center" vertical="center"/>
    </xf>
    <xf numFmtId="49" fontId="39" fillId="35" borderId="11" xfId="0" applyNumberFormat="1" applyFont="1" applyFill="1" applyBorder="1" applyAlignment="1">
      <alignment vertical="center"/>
    </xf>
    <xf numFmtId="49" fontId="39" fillId="0" borderId="18" xfId="0" applyNumberFormat="1" applyFont="1" applyFill="1" applyBorder="1" applyAlignment="1">
      <alignment vertical="center"/>
    </xf>
    <xf numFmtId="49" fontId="39" fillId="0" borderId="18" xfId="0" applyNumberFormat="1" applyFont="1" applyBorder="1" applyAlignment="1">
      <alignment vertical="center"/>
    </xf>
    <xf numFmtId="0" fontId="41" fillId="34" borderId="11" xfId="0" applyNumberFormat="1" applyFont="1" applyFill="1" applyBorder="1" applyAlignment="1">
      <alignment horizontal="center" vertical="center"/>
    </xf>
    <xf numFmtId="0" fontId="41" fillId="0" borderId="0" xfId="0" applyNumberFormat="1" applyFont="1" applyFill="1" applyBorder="1" applyAlignment="1">
      <alignment horizontal="center" vertical="center"/>
    </xf>
    <xf numFmtId="0" fontId="32" fillId="0" borderId="0" xfId="0" applyNumberFormat="1" applyFont="1" applyFill="1" applyBorder="1" applyAlignment="1">
      <alignment horizontal="center" vertical="center"/>
    </xf>
    <xf numFmtId="0" fontId="33" fillId="0" borderId="0" xfId="0" applyNumberFormat="1" applyFont="1" applyFill="1" applyBorder="1" applyAlignment="1">
      <alignment horizontal="left" vertical="center"/>
    </xf>
    <xf numFmtId="0" fontId="26" fillId="0" borderId="0" xfId="0" applyNumberFormat="1" applyFont="1" applyFill="1" applyBorder="1" applyAlignment="1">
      <alignment horizontal="center" vertical="center"/>
    </xf>
    <xf numFmtId="49" fontId="15" fillId="33" borderId="23" xfId="0" applyNumberFormat="1" applyFont="1" applyFill="1" applyBorder="1" applyAlignment="1">
      <alignment horizontal="left" vertical="center"/>
    </xf>
    <xf numFmtId="49" fontId="16" fillId="33" borderId="20" xfId="0" applyNumberFormat="1" applyFont="1" applyFill="1" applyBorder="1" applyAlignment="1">
      <alignment vertical="center"/>
    </xf>
    <xf numFmtId="49" fontId="15" fillId="33" borderId="20" xfId="0" applyNumberFormat="1" applyFont="1" applyFill="1" applyBorder="1" applyAlignment="1">
      <alignment horizontal="left" vertical="center"/>
    </xf>
    <xf numFmtId="49" fontId="16" fillId="33" borderId="15" xfId="0" applyNumberFormat="1" applyFont="1" applyFill="1" applyBorder="1" applyAlignment="1">
      <alignment vertical="center"/>
    </xf>
    <xf numFmtId="49" fontId="15" fillId="33" borderId="16" xfId="0" applyNumberFormat="1" applyFont="1" applyFill="1" applyBorder="1" applyAlignment="1">
      <alignment vertical="center"/>
    </xf>
    <xf numFmtId="49" fontId="24" fillId="33" borderId="0" xfId="0" applyNumberFormat="1" applyFont="1" applyFill="1" applyBorder="1" applyAlignment="1">
      <alignment vertical="center"/>
    </xf>
    <xf numFmtId="49" fontId="22" fillId="33" borderId="0" xfId="0" applyNumberFormat="1" applyFont="1" applyFill="1" applyBorder="1" applyAlignment="1">
      <alignment vertical="center"/>
    </xf>
    <xf numFmtId="49" fontId="24" fillId="33" borderId="17" xfId="0" applyNumberFormat="1" applyFont="1" applyFill="1" applyBorder="1" applyAlignment="1">
      <alignment vertical="center"/>
    </xf>
    <xf numFmtId="49" fontId="22" fillId="33" borderId="16" xfId="0" applyNumberFormat="1" applyFont="1" applyFill="1" applyBorder="1" applyAlignment="1">
      <alignment vertical="center"/>
    </xf>
    <xf numFmtId="49" fontId="22" fillId="33" borderId="24" xfId="0" applyNumberFormat="1" applyFont="1" applyFill="1" applyBorder="1" applyAlignment="1">
      <alignment vertical="center"/>
    </xf>
    <xf numFmtId="49" fontId="24" fillId="33" borderId="11" xfId="0" applyNumberFormat="1" applyFont="1" applyFill="1" applyBorder="1" applyAlignment="1">
      <alignment vertical="center"/>
    </xf>
    <xf numFmtId="49" fontId="22" fillId="33" borderId="11" xfId="0" applyNumberFormat="1" applyFont="1" applyFill="1" applyBorder="1" applyAlignment="1">
      <alignment vertical="center"/>
    </xf>
    <xf numFmtId="49" fontId="24" fillId="33" borderId="18" xfId="0" applyNumberFormat="1" applyFont="1" applyFill="1" applyBorder="1" applyAlignment="1">
      <alignment vertical="center"/>
    </xf>
    <xf numFmtId="0" fontId="15" fillId="33" borderId="23" xfId="0" applyNumberFormat="1" applyFont="1" applyFill="1" applyBorder="1" applyAlignment="1">
      <alignment vertical="center"/>
    </xf>
    <xf numFmtId="49" fontId="22" fillId="33" borderId="15" xfId="0" applyNumberFormat="1" applyFont="1" applyFill="1" applyBorder="1" applyAlignment="1">
      <alignment vertical="center"/>
    </xf>
    <xf numFmtId="49" fontId="22" fillId="33" borderId="0" xfId="0" applyNumberFormat="1" applyFont="1" applyFill="1" applyBorder="1" applyAlignment="1">
      <alignment horizontal="right" vertical="center"/>
    </xf>
    <xf numFmtId="49" fontId="22" fillId="33" borderId="17" xfId="0" applyNumberFormat="1" applyFont="1" applyFill="1" applyBorder="1" applyAlignment="1">
      <alignment horizontal="right" vertical="center"/>
    </xf>
    <xf numFmtId="0" fontId="22" fillId="33" borderId="16" xfId="0" applyNumberFormat="1" applyFont="1" applyFill="1" applyBorder="1" applyAlignment="1">
      <alignment vertical="center"/>
    </xf>
    <xf numFmtId="0" fontId="15" fillId="33" borderId="16" xfId="0" applyNumberFormat="1" applyFont="1" applyFill="1" applyBorder="1" applyAlignment="1">
      <alignment vertical="center"/>
    </xf>
    <xf numFmtId="0" fontId="0" fillId="0" borderId="0" xfId="0" applyAlignment="1">
      <alignment/>
    </xf>
    <xf numFmtId="0" fontId="24" fillId="0" borderId="0" xfId="0" applyFont="1" applyAlignment="1">
      <alignment/>
    </xf>
    <xf numFmtId="0" fontId="0" fillId="0" borderId="0" xfId="0" applyNumberFormat="1" applyAlignment="1">
      <alignment/>
    </xf>
    <xf numFmtId="0" fontId="24" fillId="0" borderId="0" xfId="0" applyNumberFormat="1" applyFont="1" applyAlignment="1">
      <alignment/>
    </xf>
    <xf numFmtId="0" fontId="43" fillId="33" borderId="0" xfId="0" applyFont="1" applyFill="1" applyBorder="1" applyAlignment="1">
      <alignment vertical="center"/>
    </xf>
    <xf numFmtId="49" fontId="43" fillId="33" borderId="0" xfId="0" applyNumberFormat="1" applyFont="1" applyFill="1" applyBorder="1" applyAlignment="1">
      <alignment vertical="center"/>
    </xf>
    <xf numFmtId="0" fontId="44" fillId="33" borderId="0" xfId="0" applyNumberFormat="1" applyFont="1" applyFill="1" applyBorder="1" applyAlignment="1">
      <alignment horizontal="right" vertical="center"/>
    </xf>
    <xf numFmtId="49" fontId="37" fillId="35" borderId="0" xfId="0" applyNumberFormat="1" applyFont="1" applyFill="1" applyAlignment="1">
      <alignment vertical="center"/>
    </xf>
    <xf numFmtId="0" fontId="46" fillId="38" borderId="0" xfId="0" applyNumberFormat="1" applyFont="1" applyFill="1" applyBorder="1" applyAlignment="1">
      <alignment horizontal="center" vertical="center"/>
    </xf>
    <xf numFmtId="0" fontId="29" fillId="38" borderId="0" xfId="0" applyNumberFormat="1" applyFont="1" applyFill="1" applyBorder="1" applyAlignment="1">
      <alignment vertical="center"/>
    </xf>
    <xf numFmtId="0" fontId="46" fillId="38" borderId="0" xfId="0" applyNumberFormat="1" applyFont="1" applyFill="1" applyAlignment="1">
      <alignment horizontal="center" vertical="center"/>
    </xf>
    <xf numFmtId="0" fontId="29" fillId="38" borderId="0" xfId="0" applyNumberFormat="1" applyFont="1" applyFill="1" applyAlignment="1">
      <alignment vertical="center"/>
    </xf>
    <xf numFmtId="0" fontId="33" fillId="38" borderId="0" xfId="0" applyNumberFormat="1" applyFont="1" applyFill="1" applyBorder="1" applyAlignment="1">
      <alignment horizontal="left" vertical="center"/>
    </xf>
    <xf numFmtId="0" fontId="29" fillId="38" borderId="0" xfId="0" applyNumberFormat="1" applyFont="1" applyFill="1" applyBorder="1" applyAlignment="1">
      <alignment horizontal="left" vertical="center"/>
    </xf>
    <xf numFmtId="0" fontId="27" fillId="38" borderId="0" xfId="0" applyNumberFormat="1" applyFont="1" applyFill="1" applyAlignment="1">
      <alignment vertical="center"/>
    </xf>
    <xf numFmtId="0" fontId="33" fillId="38" borderId="11" xfId="0" applyNumberFormat="1" applyFont="1" applyFill="1" applyBorder="1" applyAlignment="1">
      <alignment horizontal="left" vertical="center"/>
    </xf>
    <xf numFmtId="0" fontId="31" fillId="38" borderId="11" xfId="0" applyNumberFormat="1" applyFont="1" applyFill="1" applyBorder="1" applyAlignment="1">
      <alignment horizontal="right" vertical="center"/>
    </xf>
    <xf numFmtId="0" fontId="32" fillId="38" borderId="17" xfId="0" applyNumberFormat="1" applyFont="1" applyFill="1" applyBorder="1" applyAlignment="1">
      <alignment horizontal="center" vertical="center"/>
    </xf>
    <xf numFmtId="0" fontId="33" fillId="38" borderId="16" xfId="0" applyNumberFormat="1" applyFont="1" applyFill="1" applyBorder="1" applyAlignment="1">
      <alignment horizontal="left" vertical="center"/>
    </xf>
    <xf numFmtId="0" fontId="29" fillId="38" borderId="0" xfId="0" applyNumberFormat="1" applyFont="1" applyFill="1" applyBorder="1" applyAlignment="1">
      <alignment horizontal="right" vertical="center"/>
    </xf>
    <xf numFmtId="0" fontId="24" fillId="38" borderId="0" xfId="0" applyNumberFormat="1" applyFont="1" applyFill="1" applyBorder="1" applyAlignment="1">
      <alignment horizontal="right" vertical="center"/>
    </xf>
    <xf numFmtId="0" fontId="34" fillId="39" borderId="17" xfId="0" applyNumberFormat="1" applyFont="1" applyFill="1" applyBorder="1" applyAlignment="1">
      <alignment horizontal="right" vertical="center"/>
    </xf>
    <xf numFmtId="0" fontId="29" fillId="38" borderId="11" xfId="0" applyNumberFormat="1" applyFont="1" applyFill="1" applyBorder="1" applyAlignment="1">
      <alignment horizontal="right" vertical="center"/>
    </xf>
    <xf numFmtId="0" fontId="29" fillId="38" borderId="17" xfId="0" applyNumberFormat="1" applyFont="1" applyFill="1" applyBorder="1" applyAlignment="1">
      <alignment horizontal="left" vertical="center"/>
    </xf>
    <xf numFmtId="0" fontId="31" fillId="38" borderId="18" xfId="0" applyNumberFormat="1" applyFont="1" applyFill="1" applyBorder="1" applyAlignment="1">
      <alignment horizontal="right" vertical="center"/>
    </xf>
    <xf numFmtId="49" fontId="36" fillId="38" borderId="0" xfId="0" applyNumberFormat="1" applyFont="1" applyFill="1" applyBorder="1" applyAlignment="1">
      <alignment vertical="center"/>
    </xf>
    <xf numFmtId="49" fontId="37" fillId="38" borderId="0" xfId="0" applyNumberFormat="1" applyFont="1" applyFill="1" applyBorder="1" applyAlignment="1">
      <alignment vertical="center"/>
    </xf>
    <xf numFmtId="49" fontId="36" fillId="38" borderId="0" xfId="0" applyNumberFormat="1" applyFont="1" applyFill="1" applyAlignment="1">
      <alignment vertical="center"/>
    </xf>
    <xf numFmtId="49" fontId="37" fillId="38" borderId="0" xfId="0" applyNumberFormat="1" applyFont="1" applyFill="1" applyAlignment="1">
      <alignment vertical="center"/>
    </xf>
    <xf numFmtId="0" fontId="27" fillId="38" borderId="0" xfId="0" applyNumberFormat="1" applyFont="1" applyFill="1" applyBorder="1" applyAlignment="1">
      <alignment horizontal="center" vertical="center"/>
    </xf>
    <xf numFmtId="0" fontId="27" fillId="38" borderId="0" xfId="0" applyNumberFormat="1" applyFont="1" applyFill="1" applyAlignment="1">
      <alignment horizontal="center" vertical="center"/>
    </xf>
    <xf numFmtId="0" fontId="27" fillId="38" borderId="0" xfId="0" applyNumberFormat="1" applyFont="1" applyFill="1" applyBorder="1" applyAlignment="1">
      <alignment vertical="center"/>
    </xf>
    <xf numFmtId="0" fontId="29" fillId="38" borderId="11" xfId="0" applyNumberFormat="1" applyFont="1" applyFill="1" applyBorder="1" applyAlignment="1">
      <alignment vertical="center"/>
    </xf>
    <xf numFmtId="0" fontId="29" fillId="38" borderId="15" xfId="0" applyNumberFormat="1" applyFont="1" applyFill="1" applyBorder="1" applyAlignment="1">
      <alignment vertical="center"/>
    </xf>
    <xf numFmtId="0" fontId="29" fillId="38" borderId="17" xfId="0" applyNumberFormat="1" applyFont="1" applyFill="1" applyBorder="1" applyAlignment="1">
      <alignment vertical="center"/>
    </xf>
    <xf numFmtId="49" fontId="29" fillId="38" borderId="18" xfId="0" applyNumberFormat="1" applyFont="1" applyFill="1" applyBorder="1" applyAlignment="1">
      <alignment vertical="center"/>
    </xf>
    <xf numFmtId="49" fontId="27" fillId="38" borderId="0" xfId="0" applyNumberFormat="1" applyFont="1" applyFill="1" applyAlignment="1">
      <alignment vertical="center"/>
    </xf>
    <xf numFmtId="49" fontId="29" fillId="38" borderId="0" xfId="0" applyNumberFormat="1" applyFont="1" applyFill="1" applyAlignment="1">
      <alignment vertical="center"/>
    </xf>
    <xf numFmtId="0" fontId="46" fillId="0" borderId="0" xfId="0" applyNumberFormat="1" applyFont="1" applyFill="1" applyBorder="1" applyAlignment="1">
      <alignment horizontal="center" vertical="center"/>
    </xf>
    <xf numFmtId="0" fontId="29" fillId="0" borderId="0" xfId="0" applyNumberFormat="1" applyFont="1" applyFill="1" applyBorder="1" applyAlignment="1">
      <alignment horizontal="right" vertical="center"/>
    </xf>
    <xf numFmtId="0" fontId="34" fillId="0" borderId="0" xfId="0" applyNumberFormat="1" applyFont="1" applyFill="1" applyBorder="1" applyAlignment="1">
      <alignment horizontal="right" vertical="center"/>
    </xf>
    <xf numFmtId="14" fontId="19" fillId="0" borderId="10" xfId="0" applyNumberFormat="1" applyFont="1" applyFill="1" applyBorder="1" applyAlignment="1">
      <alignment horizontal="left" vertical="center"/>
    </xf>
    <xf numFmtId="0" fontId="63" fillId="0" borderId="11" xfId="0" applyNumberFormat="1" applyFont="1" applyFill="1" applyBorder="1" applyAlignment="1">
      <alignment horizontal="left" vertical="center"/>
    </xf>
    <xf numFmtId="0" fontId="46" fillId="38" borderId="24" xfId="0" applyNumberFormat="1" applyFont="1" applyFill="1" applyBorder="1" applyAlignment="1">
      <alignment vertical="center"/>
    </xf>
    <xf numFmtId="0" fontId="46" fillId="38" borderId="0" xfId="0" applyNumberFormat="1" applyFont="1" applyFill="1" applyAlignment="1">
      <alignment vertical="center"/>
    </xf>
    <xf numFmtId="49" fontId="46" fillId="38" borderId="11" xfId="0" applyNumberFormat="1" applyFont="1" applyFill="1" applyBorder="1" applyAlignment="1">
      <alignmen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dxfs count="382">
    <dxf>
      <font>
        <b/>
        <i val="0"/>
      </font>
    </dxf>
    <dxf>
      <font>
        <b/>
        <i val="0"/>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font>
    </dxf>
    <dxf>
      <font>
        <b/>
        <i val="0"/>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patternType="solid">
          <bgColor indexed="42"/>
        </patternFill>
      </fill>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b/>
        <i val="0"/>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font>
    </dxf>
    <dxf>
      <font>
        <b/>
        <i val="0"/>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font>
    </dxf>
    <dxf>
      <font>
        <b/>
        <i val="0"/>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font>
    </dxf>
    <dxf>
      <font>
        <b/>
        <i val="0"/>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color rgb="FFFFFFFF"/>
      </font>
      <border/>
    </dxf>
    <dxf>
      <font>
        <b val="0"/>
        <i/>
        <color rgb="FFFF0000"/>
      </font>
      <border/>
    </dxf>
    <dxf>
      <font>
        <b/>
        <i val="0"/>
        <color rgb="FF00FF00"/>
      </font>
      <border/>
    </dxf>
    <dxf>
      <font>
        <color rgb="FF00FF00"/>
      </font>
      <border/>
    </dxf>
    <dxf>
      <font>
        <b/>
        <i val="0"/>
        <color rgb="FF000000"/>
      </font>
      <fill>
        <patternFill patternType="solid">
          <bgColor rgb="FFCCFFCC"/>
        </patternFill>
      </fill>
      <border/>
    </dxf>
    <dxf>
      <font>
        <b/>
        <i val="0"/>
      </font>
      <border/>
    </dxf>
    <dxf>
      <font>
        <color rgb="FFFFFFFF"/>
      </font>
      <fill>
        <patternFill>
          <bgColor rgb="FFCCFFCC"/>
        </patternFill>
      </fill>
      <border/>
    </dxf>
    <dxf>
      <font>
        <b val="0"/>
        <i val="0"/>
      </font>
      <border/>
    </dxf>
    <dxf>
      <font>
        <b/>
        <i val="0"/>
        <color rgb="FF000000"/>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47625</xdr:colOff>
      <xdr:row>0</xdr:row>
      <xdr:rowOff>28575</xdr:rowOff>
    </xdr:from>
    <xdr:to>
      <xdr:col>15</xdr:col>
      <xdr:colOff>676275</xdr:colOff>
      <xdr:row>1</xdr:row>
      <xdr:rowOff>152400</xdr:rowOff>
    </xdr:to>
    <xdr:pic>
      <xdr:nvPicPr>
        <xdr:cNvPr id="1" name="Picture 15" descr="ccta_logo"/>
        <xdr:cNvPicPr preferRelativeResize="1">
          <a:picLocks noChangeAspect="1"/>
        </xdr:cNvPicPr>
      </xdr:nvPicPr>
      <xdr:blipFill>
        <a:blip r:embed="rId1"/>
        <a:stretch>
          <a:fillRect/>
        </a:stretch>
      </xdr:blipFill>
      <xdr:spPr>
        <a:xfrm>
          <a:off x="5619750" y="28575"/>
          <a:ext cx="628650" cy="400050"/>
        </a:xfrm>
        <a:prstGeom prst="rect">
          <a:avLst/>
        </a:prstGeom>
        <a:noFill/>
        <a:ln w="9525" cmpd="sng">
          <a:noFill/>
        </a:ln>
      </xdr:spPr>
    </xdr:pic>
    <xdr:clientData/>
  </xdr:twoCellAnchor>
  <xdr:twoCellAnchor editAs="oneCell">
    <xdr:from>
      <xdr:col>15</xdr:col>
      <xdr:colOff>47625</xdr:colOff>
      <xdr:row>0</xdr:row>
      <xdr:rowOff>28575</xdr:rowOff>
    </xdr:from>
    <xdr:to>
      <xdr:col>15</xdr:col>
      <xdr:colOff>676275</xdr:colOff>
      <xdr:row>1</xdr:row>
      <xdr:rowOff>152400</xdr:rowOff>
    </xdr:to>
    <xdr:pic>
      <xdr:nvPicPr>
        <xdr:cNvPr id="2" name="Picture 15" descr="ccta_logo"/>
        <xdr:cNvPicPr preferRelativeResize="1">
          <a:picLocks noChangeAspect="1"/>
        </xdr:cNvPicPr>
      </xdr:nvPicPr>
      <xdr:blipFill>
        <a:blip r:embed="rId1"/>
        <a:stretch>
          <a:fillRect/>
        </a:stretch>
      </xdr:blipFill>
      <xdr:spPr>
        <a:xfrm>
          <a:off x="5619750" y="28575"/>
          <a:ext cx="628650" cy="400050"/>
        </a:xfrm>
        <a:prstGeom prst="rect">
          <a:avLst/>
        </a:prstGeom>
        <a:noFill/>
        <a:ln w="9525" cmpd="sng">
          <a:noFill/>
        </a:ln>
      </xdr:spPr>
    </xdr:pic>
    <xdr:clientData/>
  </xdr:twoCellAnchor>
  <xdr:twoCellAnchor editAs="oneCell">
    <xdr:from>
      <xdr:col>15</xdr:col>
      <xdr:colOff>47625</xdr:colOff>
      <xdr:row>0</xdr:row>
      <xdr:rowOff>28575</xdr:rowOff>
    </xdr:from>
    <xdr:to>
      <xdr:col>15</xdr:col>
      <xdr:colOff>676275</xdr:colOff>
      <xdr:row>1</xdr:row>
      <xdr:rowOff>152400</xdr:rowOff>
    </xdr:to>
    <xdr:pic>
      <xdr:nvPicPr>
        <xdr:cNvPr id="3" name="Picture 15" descr="ccta_logo"/>
        <xdr:cNvPicPr preferRelativeResize="1">
          <a:picLocks noChangeAspect="1"/>
        </xdr:cNvPicPr>
      </xdr:nvPicPr>
      <xdr:blipFill>
        <a:blip r:embed="rId1"/>
        <a:stretch>
          <a:fillRect/>
        </a:stretch>
      </xdr:blipFill>
      <xdr:spPr>
        <a:xfrm>
          <a:off x="5619750" y="28575"/>
          <a:ext cx="628650" cy="400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219075</xdr:colOff>
      <xdr:row>0</xdr:row>
      <xdr:rowOff>47625</xdr:rowOff>
    </xdr:from>
    <xdr:to>
      <xdr:col>15</xdr:col>
      <xdr:colOff>9525</xdr:colOff>
      <xdr:row>1</xdr:row>
      <xdr:rowOff>114300</xdr:rowOff>
    </xdr:to>
    <xdr:pic>
      <xdr:nvPicPr>
        <xdr:cNvPr id="1" name="Picture 7" descr="ccta_logo"/>
        <xdr:cNvPicPr preferRelativeResize="1">
          <a:picLocks noChangeAspect="1"/>
        </xdr:cNvPicPr>
      </xdr:nvPicPr>
      <xdr:blipFill>
        <a:blip r:embed="rId1"/>
        <a:stretch>
          <a:fillRect/>
        </a:stretch>
      </xdr:blipFill>
      <xdr:spPr>
        <a:xfrm>
          <a:off x="5610225" y="47625"/>
          <a:ext cx="504825" cy="342900"/>
        </a:xfrm>
        <a:prstGeom prst="rect">
          <a:avLst/>
        </a:prstGeom>
        <a:noFill/>
        <a:ln w="9525" cmpd="sng">
          <a:noFill/>
        </a:ln>
      </xdr:spPr>
    </xdr:pic>
    <xdr:clientData/>
  </xdr:twoCellAnchor>
  <xdr:twoCellAnchor editAs="oneCell">
    <xdr:from>
      <xdr:col>14</xdr:col>
      <xdr:colOff>219075</xdr:colOff>
      <xdr:row>0</xdr:row>
      <xdr:rowOff>47625</xdr:rowOff>
    </xdr:from>
    <xdr:to>
      <xdr:col>15</xdr:col>
      <xdr:colOff>38100</xdr:colOff>
      <xdr:row>1</xdr:row>
      <xdr:rowOff>114300</xdr:rowOff>
    </xdr:to>
    <xdr:pic>
      <xdr:nvPicPr>
        <xdr:cNvPr id="2" name="Picture 7" descr="ccta_logo"/>
        <xdr:cNvPicPr preferRelativeResize="1">
          <a:picLocks noChangeAspect="1"/>
        </xdr:cNvPicPr>
      </xdr:nvPicPr>
      <xdr:blipFill>
        <a:blip r:embed="rId1"/>
        <a:stretch>
          <a:fillRect/>
        </a:stretch>
      </xdr:blipFill>
      <xdr:spPr>
        <a:xfrm>
          <a:off x="5610225" y="47625"/>
          <a:ext cx="533400" cy="342900"/>
        </a:xfrm>
        <a:prstGeom prst="rect">
          <a:avLst/>
        </a:prstGeom>
        <a:noFill/>
        <a:ln w="9525" cmpd="sng">
          <a:noFill/>
        </a:ln>
      </xdr:spPr>
    </xdr:pic>
    <xdr:clientData/>
  </xdr:twoCellAnchor>
  <xdr:twoCellAnchor editAs="oneCell">
    <xdr:from>
      <xdr:col>14</xdr:col>
      <xdr:colOff>219075</xdr:colOff>
      <xdr:row>0</xdr:row>
      <xdr:rowOff>47625</xdr:rowOff>
    </xdr:from>
    <xdr:to>
      <xdr:col>15</xdr:col>
      <xdr:colOff>38100</xdr:colOff>
      <xdr:row>1</xdr:row>
      <xdr:rowOff>114300</xdr:rowOff>
    </xdr:to>
    <xdr:pic>
      <xdr:nvPicPr>
        <xdr:cNvPr id="3" name="Picture 7" descr="ccta_logo"/>
        <xdr:cNvPicPr preferRelativeResize="1">
          <a:picLocks noChangeAspect="1"/>
        </xdr:cNvPicPr>
      </xdr:nvPicPr>
      <xdr:blipFill>
        <a:blip r:embed="rId1"/>
        <a:stretch>
          <a:fillRect/>
        </a:stretch>
      </xdr:blipFill>
      <xdr:spPr>
        <a:xfrm>
          <a:off x="5610225" y="47625"/>
          <a:ext cx="53340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219075</xdr:colOff>
      <xdr:row>0</xdr:row>
      <xdr:rowOff>47625</xdr:rowOff>
    </xdr:from>
    <xdr:to>
      <xdr:col>15</xdr:col>
      <xdr:colOff>9525</xdr:colOff>
      <xdr:row>1</xdr:row>
      <xdr:rowOff>114300</xdr:rowOff>
    </xdr:to>
    <xdr:pic>
      <xdr:nvPicPr>
        <xdr:cNvPr id="1" name="Picture 7" descr="ccta_logo"/>
        <xdr:cNvPicPr preferRelativeResize="1">
          <a:picLocks noChangeAspect="1"/>
        </xdr:cNvPicPr>
      </xdr:nvPicPr>
      <xdr:blipFill>
        <a:blip r:embed="rId1"/>
        <a:stretch>
          <a:fillRect/>
        </a:stretch>
      </xdr:blipFill>
      <xdr:spPr>
        <a:xfrm>
          <a:off x="5610225" y="47625"/>
          <a:ext cx="504825" cy="342900"/>
        </a:xfrm>
        <a:prstGeom prst="rect">
          <a:avLst/>
        </a:prstGeom>
        <a:noFill/>
        <a:ln w="9525" cmpd="sng">
          <a:noFill/>
        </a:ln>
      </xdr:spPr>
    </xdr:pic>
    <xdr:clientData/>
  </xdr:twoCellAnchor>
  <xdr:twoCellAnchor editAs="oneCell">
    <xdr:from>
      <xdr:col>14</xdr:col>
      <xdr:colOff>219075</xdr:colOff>
      <xdr:row>0</xdr:row>
      <xdr:rowOff>47625</xdr:rowOff>
    </xdr:from>
    <xdr:to>
      <xdr:col>15</xdr:col>
      <xdr:colOff>38100</xdr:colOff>
      <xdr:row>1</xdr:row>
      <xdr:rowOff>114300</xdr:rowOff>
    </xdr:to>
    <xdr:pic>
      <xdr:nvPicPr>
        <xdr:cNvPr id="2" name="Picture 7" descr="ccta_logo"/>
        <xdr:cNvPicPr preferRelativeResize="1">
          <a:picLocks noChangeAspect="1"/>
        </xdr:cNvPicPr>
      </xdr:nvPicPr>
      <xdr:blipFill>
        <a:blip r:embed="rId1"/>
        <a:stretch>
          <a:fillRect/>
        </a:stretch>
      </xdr:blipFill>
      <xdr:spPr>
        <a:xfrm>
          <a:off x="5610225" y="47625"/>
          <a:ext cx="533400" cy="342900"/>
        </a:xfrm>
        <a:prstGeom prst="rect">
          <a:avLst/>
        </a:prstGeom>
        <a:noFill/>
        <a:ln w="9525" cmpd="sng">
          <a:noFill/>
        </a:ln>
      </xdr:spPr>
    </xdr:pic>
    <xdr:clientData/>
  </xdr:twoCellAnchor>
  <xdr:twoCellAnchor editAs="oneCell">
    <xdr:from>
      <xdr:col>14</xdr:col>
      <xdr:colOff>219075</xdr:colOff>
      <xdr:row>0</xdr:row>
      <xdr:rowOff>47625</xdr:rowOff>
    </xdr:from>
    <xdr:to>
      <xdr:col>15</xdr:col>
      <xdr:colOff>38100</xdr:colOff>
      <xdr:row>1</xdr:row>
      <xdr:rowOff>114300</xdr:rowOff>
    </xdr:to>
    <xdr:pic>
      <xdr:nvPicPr>
        <xdr:cNvPr id="3" name="Picture 7" descr="ccta_logo"/>
        <xdr:cNvPicPr preferRelativeResize="1">
          <a:picLocks noChangeAspect="1"/>
        </xdr:cNvPicPr>
      </xdr:nvPicPr>
      <xdr:blipFill>
        <a:blip r:embed="rId1"/>
        <a:stretch>
          <a:fillRect/>
        </a:stretch>
      </xdr:blipFill>
      <xdr:spPr>
        <a:xfrm>
          <a:off x="5610225" y="47625"/>
          <a:ext cx="53340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47625</xdr:colOff>
      <xdr:row>0</xdr:row>
      <xdr:rowOff>28575</xdr:rowOff>
    </xdr:from>
    <xdr:to>
      <xdr:col>15</xdr:col>
      <xdr:colOff>676275</xdr:colOff>
      <xdr:row>1</xdr:row>
      <xdr:rowOff>152400</xdr:rowOff>
    </xdr:to>
    <xdr:pic>
      <xdr:nvPicPr>
        <xdr:cNvPr id="1" name="Picture 15" descr="ccta_logo"/>
        <xdr:cNvPicPr preferRelativeResize="1">
          <a:picLocks noChangeAspect="1"/>
        </xdr:cNvPicPr>
      </xdr:nvPicPr>
      <xdr:blipFill>
        <a:blip r:embed="rId1"/>
        <a:stretch>
          <a:fillRect/>
        </a:stretch>
      </xdr:blipFill>
      <xdr:spPr>
        <a:xfrm>
          <a:off x="5619750" y="28575"/>
          <a:ext cx="628650" cy="400050"/>
        </a:xfrm>
        <a:prstGeom prst="rect">
          <a:avLst/>
        </a:prstGeom>
        <a:noFill/>
        <a:ln w="9525" cmpd="sng">
          <a:noFill/>
        </a:ln>
      </xdr:spPr>
    </xdr:pic>
    <xdr:clientData/>
  </xdr:twoCellAnchor>
  <xdr:twoCellAnchor editAs="oneCell">
    <xdr:from>
      <xdr:col>15</xdr:col>
      <xdr:colOff>47625</xdr:colOff>
      <xdr:row>0</xdr:row>
      <xdr:rowOff>28575</xdr:rowOff>
    </xdr:from>
    <xdr:to>
      <xdr:col>15</xdr:col>
      <xdr:colOff>676275</xdr:colOff>
      <xdr:row>1</xdr:row>
      <xdr:rowOff>152400</xdr:rowOff>
    </xdr:to>
    <xdr:pic>
      <xdr:nvPicPr>
        <xdr:cNvPr id="2" name="Picture 15" descr="ccta_logo"/>
        <xdr:cNvPicPr preferRelativeResize="1">
          <a:picLocks noChangeAspect="1"/>
        </xdr:cNvPicPr>
      </xdr:nvPicPr>
      <xdr:blipFill>
        <a:blip r:embed="rId1"/>
        <a:stretch>
          <a:fillRect/>
        </a:stretch>
      </xdr:blipFill>
      <xdr:spPr>
        <a:xfrm>
          <a:off x="5619750" y="28575"/>
          <a:ext cx="628650" cy="400050"/>
        </a:xfrm>
        <a:prstGeom prst="rect">
          <a:avLst/>
        </a:prstGeom>
        <a:noFill/>
        <a:ln w="9525" cmpd="sng">
          <a:noFill/>
        </a:ln>
      </xdr:spPr>
    </xdr:pic>
    <xdr:clientData/>
  </xdr:twoCellAnchor>
  <xdr:twoCellAnchor editAs="oneCell">
    <xdr:from>
      <xdr:col>15</xdr:col>
      <xdr:colOff>47625</xdr:colOff>
      <xdr:row>0</xdr:row>
      <xdr:rowOff>28575</xdr:rowOff>
    </xdr:from>
    <xdr:to>
      <xdr:col>15</xdr:col>
      <xdr:colOff>676275</xdr:colOff>
      <xdr:row>1</xdr:row>
      <xdr:rowOff>152400</xdr:rowOff>
    </xdr:to>
    <xdr:pic>
      <xdr:nvPicPr>
        <xdr:cNvPr id="3" name="Picture 15" descr="ccta_logo"/>
        <xdr:cNvPicPr preferRelativeResize="1">
          <a:picLocks noChangeAspect="1"/>
        </xdr:cNvPicPr>
      </xdr:nvPicPr>
      <xdr:blipFill>
        <a:blip r:embed="rId1"/>
        <a:stretch>
          <a:fillRect/>
        </a:stretch>
      </xdr:blipFill>
      <xdr:spPr>
        <a:xfrm>
          <a:off x="5619750" y="28575"/>
          <a:ext cx="6286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219075</xdr:colOff>
      <xdr:row>0</xdr:row>
      <xdr:rowOff>47625</xdr:rowOff>
    </xdr:from>
    <xdr:to>
      <xdr:col>15</xdr:col>
      <xdr:colOff>9525</xdr:colOff>
      <xdr:row>1</xdr:row>
      <xdr:rowOff>114300</xdr:rowOff>
    </xdr:to>
    <xdr:pic>
      <xdr:nvPicPr>
        <xdr:cNvPr id="1" name="Picture 7" descr="ccta_logo"/>
        <xdr:cNvPicPr preferRelativeResize="1">
          <a:picLocks noChangeAspect="1"/>
        </xdr:cNvPicPr>
      </xdr:nvPicPr>
      <xdr:blipFill>
        <a:blip r:embed="rId1"/>
        <a:stretch>
          <a:fillRect/>
        </a:stretch>
      </xdr:blipFill>
      <xdr:spPr>
        <a:xfrm>
          <a:off x="5610225" y="47625"/>
          <a:ext cx="504825" cy="342900"/>
        </a:xfrm>
        <a:prstGeom prst="rect">
          <a:avLst/>
        </a:prstGeom>
        <a:noFill/>
        <a:ln w="9525" cmpd="sng">
          <a:noFill/>
        </a:ln>
      </xdr:spPr>
    </xdr:pic>
    <xdr:clientData/>
  </xdr:twoCellAnchor>
  <xdr:twoCellAnchor editAs="oneCell">
    <xdr:from>
      <xdr:col>14</xdr:col>
      <xdr:colOff>219075</xdr:colOff>
      <xdr:row>0</xdr:row>
      <xdr:rowOff>47625</xdr:rowOff>
    </xdr:from>
    <xdr:to>
      <xdr:col>15</xdr:col>
      <xdr:colOff>38100</xdr:colOff>
      <xdr:row>1</xdr:row>
      <xdr:rowOff>114300</xdr:rowOff>
    </xdr:to>
    <xdr:pic>
      <xdr:nvPicPr>
        <xdr:cNvPr id="2" name="Picture 7" descr="ccta_logo"/>
        <xdr:cNvPicPr preferRelativeResize="1">
          <a:picLocks noChangeAspect="1"/>
        </xdr:cNvPicPr>
      </xdr:nvPicPr>
      <xdr:blipFill>
        <a:blip r:embed="rId1"/>
        <a:stretch>
          <a:fillRect/>
        </a:stretch>
      </xdr:blipFill>
      <xdr:spPr>
        <a:xfrm>
          <a:off x="5610225" y="47625"/>
          <a:ext cx="533400" cy="342900"/>
        </a:xfrm>
        <a:prstGeom prst="rect">
          <a:avLst/>
        </a:prstGeom>
        <a:noFill/>
        <a:ln w="9525" cmpd="sng">
          <a:noFill/>
        </a:ln>
      </xdr:spPr>
    </xdr:pic>
    <xdr:clientData/>
  </xdr:twoCellAnchor>
  <xdr:twoCellAnchor editAs="oneCell">
    <xdr:from>
      <xdr:col>14</xdr:col>
      <xdr:colOff>219075</xdr:colOff>
      <xdr:row>0</xdr:row>
      <xdr:rowOff>47625</xdr:rowOff>
    </xdr:from>
    <xdr:to>
      <xdr:col>15</xdr:col>
      <xdr:colOff>38100</xdr:colOff>
      <xdr:row>1</xdr:row>
      <xdr:rowOff>114300</xdr:rowOff>
    </xdr:to>
    <xdr:pic>
      <xdr:nvPicPr>
        <xdr:cNvPr id="3" name="Picture 7" descr="ccta_logo"/>
        <xdr:cNvPicPr preferRelativeResize="1">
          <a:picLocks noChangeAspect="1"/>
        </xdr:cNvPicPr>
      </xdr:nvPicPr>
      <xdr:blipFill>
        <a:blip r:embed="rId1"/>
        <a:stretch>
          <a:fillRect/>
        </a:stretch>
      </xdr:blipFill>
      <xdr:spPr>
        <a:xfrm>
          <a:off x="5610225" y="47625"/>
          <a:ext cx="533400" cy="342900"/>
        </a:xfrm>
        <a:prstGeom prst="rect">
          <a:avLst/>
        </a:prstGeom>
        <a:noFill/>
        <a:ln w="9525" cmpd="sng">
          <a:noFill/>
        </a:ln>
      </xdr:spPr>
    </xdr:pic>
    <xdr:clientData/>
  </xdr:twoCellAnchor>
  <xdr:twoCellAnchor editAs="oneCell">
    <xdr:from>
      <xdr:col>14</xdr:col>
      <xdr:colOff>219075</xdr:colOff>
      <xdr:row>0</xdr:row>
      <xdr:rowOff>47625</xdr:rowOff>
    </xdr:from>
    <xdr:to>
      <xdr:col>15</xdr:col>
      <xdr:colOff>38100</xdr:colOff>
      <xdr:row>1</xdr:row>
      <xdr:rowOff>114300</xdr:rowOff>
    </xdr:to>
    <xdr:pic>
      <xdr:nvPicPr>
        <xdr:cNvPr id="4" name="Picture 7" descr="ccta_logo"/>
        <xdr:cNvPicPr preferRelativeResize="1">
          <a:picLocks noChangeAspect="1"/>
        </xdr:cNvPicPr>
      </xdr:nvPicPr>
      <xdr:blipFill>
        <a:blip r:embed="rId1"/>
        <a:stretch>
          <a:fillRect/>
        </a:stretch>
      </xdr:blipFill>
      <xdr:spPr>
        <a:xfrm>
          <a:off x="5610225" y="47625"/>
          <a:ext cx="533400" cy="342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219075</xdr:colOff>
      <xdr:row>0</xdr:row>
      <xdr:rowOff>47625</xdr:rowOff>
    </xdr:from>
    <xdr:to>
      <xdr:col>15</xdr:col>
      <xdr:colOff>38100</xdr:colOff>
      <xdr:row>1</xdr:row>
      <xdr:rowOff>133350</xdr:rowOff>
    </xdr:to>
    <xdr:pic>
      <xdr:nvPicPr>
        <xdr:cNvPr id="1" name="Picture 8" descr="ccta_logo"/>
        <xdr:cNvPicPr preferRelativeResize="1">
          <a:picLocks noChangeAspect="1"/>
        </xdr:cNvPicPr>
      </xdr:nvPicPr>
      <xdr:blipFill>
        <a:blip r:embed="rId1"/>
        <a:stretch>
          <a:fillRect/>
        </a:stretch>
      </xdr:blipFill>
      <xdr:spPr>
        <a:xfrm>
          <a:off x="5610225" y="47625"/>
          <a:ext cx="533400" cy="361950"/>
        </a:xfrm>
        <a:prstGeom prst="rect">
          <a:avLst/>
        </a:prstGeom>
        <a:noFill/>
        <a:ln w="9525" cmpd="sng">
          <a:noFill/>
        </a:ln>
      </xdr:spPr>
    </xdr:pic>
    <xdr:clientData/>
  </xdr:twoCellAnchor>
  <xdr:twoCellAnchor editAs="oneCell">
    <xdr:from>
      <xdr:col>14</xdr:col>
      <xdr:colOff>219075</xdr:colOff>
      <xdr:row>0</xdr:row>
      <xdr:rowOff>47625</xdr:rowOff>
    </xdr:from>
    <xdr:to>
      <xdr:col>15</xdr:col>
      <xdr:colOff>66675</xdr:colOff>
      <xdr:row>1</xdr:row>
      <xdr:rowOff>133350</xdr:rowOff>
    </xdr:to>
    <xdr:pic>
      <xdr:nvPicPr>
        <xdr:cNvPr id="2" name="Picture 8" descr="ccta_logo"/>
        <xdr:cNvPicPr preferRelativeResize="1">
          <a:picLocks noChangeAspect="1"/>
        </xdr:cNvPicPr>
      </xdr:nvPicPr>
      <xdr:blipFill>
        <a:blip r:embed="rId1"/>
        <a:stretch>
          <a:fillRect/>
        </a:stretch>
      </xdr:blipFill>
      <xdr:spPr>
        <a:xfrm>
          <a:off x="5610225" y="47625"/>
          <a:ext cx="561975" cy="361950"/>
        </a:xfrm>
        <a:prstGeom prst="rect">
          <a:avLst/>
        </a:prstGeom>
        <a:noFill/>
        <a:ln w="9525" cmpd="sng">
          <a:noFill/>
        </a:ln>
      </xdr:spPr>
    </xdr:pic>
    <xdr:clientData/>
  </xdr:twoCellAnchor>
  <xdr:twoCellAnchor editAs="oneCell">
    <xdr:from>
      <xdr:col>14</xdr:col>
      <xdr:colOff>219075</xdr:colOff>
      <xdr:row>0</xdr:row>
      <xdr:rowOff>47625</xdr:rowOff>
    </xdr:from>
    <xdr:to>
      <xdr:col>15</xdr:col>
      <xdr:colOff>66675</xdr:colOff>
      <xdr:row>1</xdr:row>
      <xdr:rowOff>133350</xdr:rowOff>
    </xdr:to>
    <xdr:pic>
      <xdr:nvPicPr>
        <xdr:cNvPr id="3" name="Picture 8" descr="ccta_logo"/>
        <xdr:cNvPicPr preferRelativeResize="1">
          <a:picLocks noChangeAspect="1"/>
        </xdr:cNvPicPr>
      </xdr:nvPicPr>
      <xdr:blipFill>
        <a:blip r:embed="rId1"/>
        <a:stretch>
          <a:fillRect/>
        </a:stretch>
      </xdr:blipFill>
      <xdr:spPr>
        <a:xfrm>
          <a:off x="5610225" y="47625"/>
          <a:ext cx="56197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219075</xdr:colOff>
      <xdr:row>0</xdr:row>
      <xdr:rowOff>47625</xdr:rowOff>
    </xdr:from>
    <xdr:to>
      <xdr:col>15</xdr:col>
      <xdr:colOff>9525</xdr:colOff>
      <xdr:row>1</xdr:row>
      <xdr:rowOff>114300</xdr:rowOff>
    </xdr:to>
    <xdr:pic>
      <xdr:nvPicPr>
        <xdr:cNvPr id="1" name="Picture 7" descr="ccta_logo"/>
        <xdr:cNvPicPr preferRelativeResize="1">
          <a:picLocks noChangeAspect="1"/>
        </xdr:cNvPicPr>
      </xdr:nvPicPr>
      <xdr:blipFill>
        <a:blip r:embed="rId1"/>
        <a:stretch>
          <a:fillRect/>
        </a:stretch>
      </xdr:blipFill>
      <xdr:spPr>
        <a:xfrm>
          <a:off x="5610225" y="47625"/>
          <a:ext cx="504825" cy="342900"/>
        </a:xfrm>
        <a:prstGeom prst="rect">
          <a:avLst/>
        </a:prstGeom>
        <a:noFill/>
        <a:ln w="9525" cmpd="sng">
          <a:noFill/>
        </a:ln>
      </xdr:spPr>
    </xdr:pic>
    <xdr:clientData/>
  </xdr:twoCellAnchor>
  <xdr:twoCellAnchor editAs="oneCell">
    <xdr:from>
      <xdr:col>14</xdr:col>
      <xdr:colOff>219075</xdr:colOff>
      <xdr:row>0</xdr:row>
      <xdr:rowOff>47625</xdr:rowOff>
    </xdr:from>
    <xdr:to>
      <xdr:col>15</xdr:col>
      <xdr:colOff>38100</xdr:colOff>
      <xdr:row>1</xdr:row>
      <xdr:rowOff>114300</xdr:rowOff>
    </xdr:to>
    <xdr:pic>
      <xdr:nvPicPr>
        <xdr:cNvPr id="2" name="Picture 7" descr="ccta_logo"/>
        <xdr:cNvPicPr preferRelativeResize="1">
          <a:picLocks noChangeAspect="1"/>
        </xdr:cNvPicPr>
      </xdr:nvPicPr>
      <xdr:blipFill>
        <a:blip r:embed="rId1"/>
        <a:stretch>
          <a:fillRect/>
        </a:stretch>
      </xdr:blipFill>
      <xdr:spPr>
        <a:xfrm>
          <a:off x="5610225" y="47625"/>
          <a:ext cx="533400" cy="342900"/>
        </a:xfrm>
        <a:prstGeom prst="rect">
          <a:avLst/>
        </a:prstGeom>
        <a:noFill/>
        <a:ln w="9525" cmpd="sng">
          <a:noFill/>
        </a:ln>
      </xdr:spPr>
    </xdr:pic>
    <xdr:clientData/>
  </xdr:twoCellAnchor>
  <xdr:twoCellAnchor editAs="oneCell">
    <xdr:from>
      <xdr:col>14</xdr:col>
      <xdr:colOff>219075</xdr:colOff>
      <xdr:row>0</xdr:row>
      <xdr:rowOff>47625</xdr:rowOff>
    </xdr:from>
    <xdr:to>
      <xdr:col>15</xdr:col>
      <xdr:colOff>38100</xdr:colOff>
      <xdr:row>1</xdr:row>
      <xdr:rowOff>114300</xdr:rowOff>
    </xdr:to>
    <xdr:pic>
      <xdr:nvPicPr>
        <xdr:cNvPr id="3" name="Picture 7" descr="ccta_logo"/>
        <xdr:cNvPicPr preferRelativeResize="1">
          <a:picLocks noChangeAspect="1"/>
        </xdr:cNvPicPr>
      </xdr:nvPicPr>
      <xdr:blipFill>
        <a:blip r:embed="rId1"/>
        <a:stretch>
          <a:fillRect/>
        </a:stretch>
      </xdr:blipFill>
      <xdr:spPr>
        <a:xfrm>
          <a:off x="5610225" y="47625"/>
          <a:ext cx="533400"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219075</xdr:colOff>
      <xdr:row>0</xdr:row>
      <xdr:rowOff>47625</xdr:rowOff>
    </xdr:from>
    <xdr:to>
      <xdr:col>15</xdr:col>
      <xdr:colOff>38100</xdr:colOff>
      <xdr:row>1</xdr:row>
      <xdr:rowOff>133350</xdr:rowOff>
    </xdr:to>
    <xdr:pic>
      <xdr:nvPicPr>
        <xdr:cNvPr id="1" name="Picture 8" descr="ccta_logo"/>
        <xdr:cNvPicPr preferRelativeResize="1">
          <a:picLocks noChangeAspect="1"/>
        </xdr:cNvPicPr>
      </xdr:nvPicPr>
      <xdr:blipFill>
        <a:blip r:embed="rId1"/>
        <a:stretch>
          <a:fillRect/>
        </a:stretch>
      </xdr:blipFill>
      <xdr:spPr>
        <a:xfrm>
          <a:off x="5610225" y="47625"/>
          <a:ext cx="533400" cy="361950"/>
        </a:xfrm>
        <a:prstGeom prst="rect">
          <a:avLst/>
        </a:prstGeom>
        <a:noFill/>
        <a:ln w="9525" cmpd="sng">
          <a:noFill/>
        </a:ln>
      </xdr:spPr>
    </xdr:pic>
    <xdr:clientData/>
  </xdr:twoCellAnchor>
  <xdr:twoCellAnchor editAs="oneCell">
    <xdr:from>
      <xdr:col>14</xdr:col>
      <xdr:colOff>219075</xdr:colOff>
      <xdr:row>0</xdr:row>
      <xdr:rowOff>47625</xdr:rowOff>
    </xdr:from>
    <xdr:to>
      <xdr:col>15</xdr:col>
      <xdr:colOff>66675</xdr:colOff>
      <xdr:row>1</xdr:row>
      <xdr:rowOff>133350</xdr:rowOff>
    </xdr:to>
    <xdr:pic>
      <xdr:nvPicPr>
        <xdr:cNvPr id="2" name="Picture 8" descr="ccta_logo"/>
        <xdr:cNvPicPr preferRelativeResize="1">
          <a:picLocks noChangeAspect="1"/>
        </xdr:cNvPicPr>
      </xdr:nvPicPr>
      <xdr:blipFill>
        <a:blip r:embed="rId1"/>
        <a:stretch>
          <a:fillRect/>
        </a:stretch>
      </xdr:blipFill>
      <xdr:spPr>
        <a:xfrm>
          <a:off x="5610225" y="47625"/>
          <a:ext cx="561975" cy="361950"/>
        </a:xfrm>
        <a:prstGeom prst="rect">
          <a:avLst/>
        </a:prstGeom>
        <a:noFill/>
        <a:ln w="9525" cmpd="sng">
          <a:noFill/>
        </a:ln>
      </xdr:spPr>
    </xdr:pic>
    <xdr:clientData/>
  </xdr:twoCellAnchor>
  <xdr:twoCellAnchor editAs="oneCell">
    <xdr:from>
      <xdr:col>14</xdr:col>
      <xdr:colOff>219075</xdr:colOff>
      <xdr:row>0</xdr:row>
      <xdr:rowOff>47625</xdr:rowOff>
    </xdr:from>
    <xdr:to>
      <xdr:col>15</xdr:col>
      <xdr:colOff>66675</xdr:colOff>
      <xdr:row>1</xdr:row>
      <xdr:rowOff>133350</xdr:rowOff>
    </xdr:to>
    <xdr:pic>
      <xdr:nvPicPr>
        <xdr:cNvPr id="3" name="Picture 8" descr="ccta_logo"/>
        <xdr:cNvPicPr preferRelativeResize="1">
          <a:picLocks noChangeAspect="1"/>
        </xdr:cNvPicPr>
      </xdr:nvPicPr>
      <xdr:blipFill>
        <a:blip r:embed="rId1"/>
        <a:stretch>
          <a:fillRect/>
        </a:stretch>
      </xdr:blipFill>
      <xdr:spPr>
        <a:xfrm>
          <a:off x="5610225" y="47625"/>
          <a:ext cx="561975"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219075</xdr:colOff>
      <xdr:row>0</xdr:row>
      <xdr:rowOff>47625</xdr:rowOff>
    </xdr:from>
    <xdr:to>
      <xdr:col>15</xdr:col>
      <xdr:colOff>9525</xdr:colOff>
      <xdr:row>1</xdr:row>
      <xdr:rowOff>114300</xdr:rowOff>
    </xdr:to>
    <xdr:pic>
      <xdr:nvPicPr>
        <xdr:cNvPr id="1" name="Picture 7" descr="ccta_logo"/>
        <xdr:cNvPicPr preferRelativeResize="1">
          <a:picLocks noChangeAspect="1"/>
        </xdr:cNvPicPr>
      </xdr:nvPicPr>
      <xdr:blipFill>
        <a:blip r:embed="rId1"/>
        <a:stretch>
          <a:fillRect/>
        </a:stretch>
      </xdr:blipFill>
      <xdr:spPr>
        <a:xfrm>
          <a:off x="5610225" y="47625"/>
          <a:ext cx="504825" cy="342900"/>
        </a:xfrm>
        <a:prstGeom prst="rect">
          <a:avLst/>
        </a:prstGeom>
        <a:noFill/>
        <a:ln w="9525" cmpd="sng">
          <a:noFill/>
        </a:ln>
      </xdr:spPr>
    </xdr:pic>
    <xdr:clientData/>
  </xdr:twoCellAnchor>
  <xdr:twoCellAnchor editAs="oneCell">
    <xdr:from>
      <xdr:col>14</xdr:col>
      <xdr:colOff>219075</xdr:colOff>
      <xdr:row>0</xdr:row>
      <xdr:rowOff>47625</xdr:rowOff>
    </xdr:from>
    <xdr:to>
      <xdr:col>15</xdr:col>
      <xdr:colOff>38100</xdr:colOff>
      <xdr:row>1</xdr:row>
      <xdr:rowOff>114300</xdr:rowOff>
    </xdr:to>
    <xdr:pic>
      <xdr:nvPicPr>
        <xdr:cNvPr id="2" name="Picture 7" descr="ccta_logo"/>
        <xdr:cNvPicPr preferRelativeResize="1">
          <a:picLocks noChangeAspect="1"/>
        </xdr:cNvPicPr>
      </xdr:nvPicPr>
      <xdr:blipFill>
        <a:blip r:embed="rId1"/>
        <a:stretch>
          <a:fillRect/>
        </a:stretch>
      </xdr:blipFill>
      <xdr:spPr>
        <a:xfrm>
          <a:off x="5610225" y="47625"/>
          <a:ext cx="533400" cy="342900"/>
        </a:xfrm>
        <a:prstGeom prst="rect">
          <a:avLst/>
        </a:prstGeom>
        <a:noFill/>
        <a:ln w="9525" cmpd="sng">
          <a:noFill/>
        </a:ln>
      </xdr:spPr>
    </xdr:pic>
    <xdr:clientData/>
  </xdr:twoCellAnchor>
  <xdr:twoCellAnchor editAs="oneCell">
    <xdr:from>
      <xdr:col>14</xdr:col>
      <xdr:colOff>219075</xdr:colOff>
      <xdr:row>0</xdr:row>
      <xdr:rowOff>47625</xdr:rowOff>
    </xdr:from>
    <xdr:to>
      <xdr:col>15</xdr:col>
      <xdr:colOff>38100</xdr:colOff>
      <xdr:row>1</xdr:row>
      <xdr:rowOff>114300</xdr:rowOff>
    </xdr:to>
    <xdr:pic>
      <xdr:nvPicPr>
        <xdr:cNvPr id="3" name="Picture 7" descr="ccta_logo"/>
        <xdr:cNvPicPr preferRelativeResize="1">
          <a:picLocks noChangeAspect="1"/>
        </xdr:cNvPicPr>
      </xdr:nvPicPr>
      <xdr:blipFill>
        <a:blip r:embed="rId1"/>
        <a:stretch>
          <a:fillRect/>
        </a:stretch>
      </xdr:blipFill>
      <xdr:spPr>
        <a:xfrm>
          <a:off x="5610225" y="47625"/>
          <a:ext cx="533400" cy="342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57150</xdr:colOff>
      <xdr:row>0</xdr:row>
      <xdr:rowOff>47625</xdr:rowOff>
    </xdr:from>
    <xdr:to>
      <xdr:col>14</xdr:col>
      <xdr:colOff>638175</xdr:colOff>
      <xdr:row>1</xdr:row>
      <xdr:rowOff>142875</xdr:rowOff>
    </xdr:to>
    <xdr:pic>
      <xdr:nvPicPr>
        <xdr:cNvPr id="1" name="Picture 7" descr="ccta_logo"/>
        <xdr:cNvPicPr preferRelativeResize="1">
          <a:picLocks noChangeAspect="1"/>
        </xdr:cNvPicPr>
      </xdr:nvPicPr>
      <xdr:blipFill>
        <a:blip r:embed="rId1"/>
        <a:stretch>
          <a:fillRect/>
        </a:stretch>
      </xdr:blipFill>
      <xdr:spPr>
        <a:xfrm>
          <a:off x="5448300" y="47625"/>
          <a:ext cx="581025" cy="371475"/>
        </a:xfrm>
        <a:prstGeom prst="rect">
          <a:avLst/>
        </a:prstGeom>
        <a:noFill/>
        <a:ln w="9525" cmpd="sng">
          <a:noFill/>
        </a:ln>
      </xdr:spPr>
    </xdr:pic>
    <xdr:clientData/>
  </xdr:twoCellAnchor>
  <xdr:twoCellAnchor editAs="oneCell">
    <xdr:from>
      <xdr:col>14</xdr:col>
      <xdr:colOff>57150</xdr:colOff>
      <xdr:row>0</xdr:row>
      <xdr:rowOff>47625</xdr:rowOff>
    </xdr:from>
    <xdr:to>
      <xdr:col>14</xdr:col>
      <xdr:colOff>638175</xdr:colOff>
      <xdr:row>1</xdr:row>
      <xdr:rowOff>142875</xdr:rowOff>
    </xdr:to>
    <xdr:pic>
      <xdr:nvPicPr>
        <xdr:cNvPr id="2" name="Picture 7" descr="ccta_logo"/>
        <xdr:cNvPicPr preferRelativeResize="1">
          <a:picLocks noChangeAspect="1"/>
        </xdr:cNvPicPr>
      </xdr:nvPicPr>
      <xdr:blipFill>
        <a:blip r:embed="rId1"/>
        <a:stretch>
          <a:fillRect/>
        </a:stretch>
      </xdr:blipFill>
      <xdr:spPr>
        <a:xfrm>
          <a:off x="5448300" y="47625"/>
          <a:ext cx="581025" cy="371475"/>
        </a:xfrm>
        <a:prstGeom prst="rect">
          <a:avLst/>
        </a:prstGeom>
        <a:noFill/>
        <a:ln w="9525" cmpd="sng">
          <a:noFill/>
        </a:ln>
      </xdr:spPr>
    </xdr:pic>
    <xdr:clientData/>
  </xdr:twoCellAnchor>
  <xdr:twoCellAnchor editAs="oneCell">
    <xdr:from>
      <xdr:col>14</xdr:col>
      <xdr:colOff>57150</xdr:colOff>
      <xdr:row>0</xdr:row>
      <xdr:rowOff>47625</xdr:rowOff>
    </xdr:from>
    <xdr:to>
      <xdr:col>14</xdr:col>
      <xdr:colOff>638175</xdr:colOff>
      <xdr:row>1</xdr:row>
      <xdr:rowOff>142875</xdr:rowOff>
    </xdr:to>
    <xdr:pic>
      <xdr:nvPicPr>
        <xdr:cNvPr id="3" name="Picture 7" descr="ccta_logo"/>
        <xdr:cNvPicPr preferRelativeResize="1">
          <a:picLocks noChangeAspect="1"/>
        </xdr:cNvPicPr>
      </xdr:nvPicPr>
      <xdr:blipFill>
        <a:blip r:embed="rId1"/>
        <a:stretch>
          <a:fillRect/>
        </a:stretch>
      </xdr:blipFill>
      <xdr:spPr>
        <a:xfrm>
          <a:off x="5448300" y="47625"/>
          <a:ext cx="58102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Wen\&#26700;&#38754;\FILA&#25277;&#31844;&#32080;&#26524;\&#20057;&#32068;-&#30007;&#22899;&#21934;&#38617;-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Wen\&#26700;&#38754;\FILA&#25277;&#31844;&#32080;&#26524;\&#20057;&#32068;-&#30007;&#22899;&#21934;&#38617;-3.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Wen\&#26700;&#38754;\FILA&#25277;&#31844;&#32080;&#26524;\&#20057;&#32068;-&#30007;&#22899;&#21934;&#38617;-4.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Wen\&#26700;&#38754;\FILA&#25277;&#31844;&#32080;&#26524;\&#20057;&#32068;-&#30007;&#22899;&#21934;&#38617;-5.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Wen\&#26700;&#38754;\FILA&#25277;&#31844;&#32080;&#26524;\&#20057;&#32068;-&#30007;&#22899;&#21934;&#38617;-&#20844;&#38283;&#25361;&#2513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女單準備名單"/>
      <sheetName val="女單32籤"/>
      <sheetName val="男雙準備名單"/>
      <sheetName val="男雙64籤"/>
      <sheetName val="女雙準備名單"/>
      <sheetName val="女雙16籤"/>
    </sheetNames>
    <definedNames>
      <definedName name="Jun_Hide_CU"/>
      <definedName name="Jun_Show_CU"/>
    </definedNames>
    <sheetDataSet>
      <sheetData sheetId="0">
        <row r="6">
          <cell r="A6" t="str">
            <v>FILA盃全國乙組網球排名賽</v>
          </cell>
        </row>
        <row r="8">
          <cell r="A8" t="str">
            <v>FILA盃全國乙組網球排名賽</v>
          </cell>
        </row>
        <row r="10">
          <cell r="A10" t="str">
            <v>20~21/03/2010</v>
          </cell>
          <cell r="C10" t="str">
            <v>臺北內湖彩虹河濱公園</v>
          </cell>
          <cell r="E10" t="str">
            <v>王凌華</v>
          </cell>
        </row>
      </sheetData>
      <sheetData sheetId="3">
        <row r="5">
          <cell r="V5">
            <v>0</v>
          </cell>
        </row>
        <row r="7">
          <cell r="A7" t="str">
            <v>Line</v>
          </cell>
          <cell r="B7" t="str">
            <v>姓名</v>
          </cell>
          <cell r="D7" t="str">
            <v>學校</v>
          </cell>
          <cell r="E7" t="str">
            <v>排名</v>
          </cell>
          <cell r="G7" t="str">
            <v>姓名</v>
          </cell>
          <cell r="I7" t="str">
            <v>學校</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林群賀</v>
          </cell>
          <cell r="D8" t="str">
            <v>台灣大學</v>
          </cell>
          <cell r="G8" t="str">
            <v>林翰新</v>
          </cell>
          <cell r="I8" t="str">
            <v>台灣大學</v>
          </cell>
          <cell r="Q8">
            <v>999</v>
          </cell>
          <cell r="R8">
            <v>999</v>
          </cell>
        </row>
        <row r="9">
          <cell r="A9">
            <v>2</v>
          </cell>
          <cell r="B9" t="str">
            <v>劉揚</v>
          </cell>
          <cell r="D9" t="str">
            <v>自強國小</v>
          </cell>
          <cell r="G9" t="str">
            <v>陳楷勳</v>
          </cell>
          <cell r="I9" t="str">
            <v>新泰國小</v>
          </cell>
          <cell r="Q9">
            <v>999</v>
          </cell>
          <cell r="R9">
            <v>999</v>
          </cell>
        </row>
        <row r="10">
          <cell r="A10">
            <v>3</v>
          </cell>
          <cell r="B10" t="str">
            <v>許庭瑋 </v>
          </cell>
          <cell r="D10" t="str">
            <v>北市民權國小</v>
          </cell>
          <cell r="G10" t="str">
            <v>李瑞展</v>
          </cell>
          <cell r="I10" t="str">
            <v>北市民權國小</v>
          </cell>
          <cell r="Q10">
            <v>999</v>
          </cell>
          <cell r="R10">
            <v>999</v>
          </cell>
        </row>
        <row r="11">
          <cell r="A11">
            <v>4</v>
          </cell>
          <cell r="B11" t="str">
            <v>許庭滈</v>
          </cell>
          <cell r="D11" t="str">
            <v>北市民權國小</v>
          </cell>
          <cell r="G11" t="str">
            <v>毛宗璿</v>
          </cell>
          <cell r="I11" t="str">
            <v>北市民權國小</v>
          </cell>
          <cell r="Q11">
            <v>999</v>
          </cell>
          <cell r="R11">
            <v>999</v>
          </cell>
        </row>
        <row r="12">
          <cell r="A12">
            <v>5</v>
          </cell>
          <cell r="B12" t="str">
            <v>陳冠璋</v>
          </cell>
          <cell r="D12" t="str">
            <v>三重國中</v>
          </cell>
          <cell r="G12" t="str">
            <v>陳俊豪</v>
          </cell>
          <cell r="I12" t="str">
            <v>及得企業</v>
          </cell>
          <cell r="Q12">
            <v>999</v>
          </cell>
          <cell r="R12">
            <v>999</v>
          </cell>
        </row>
        <row r="13">
          <cell r="A13">
            <v>6</v>
          </cell>
          <cell r="B13" t="str">
            <v>楊邦平</v>
          </cell>
          <cell r="D13" t="str">
            <v>台灣大學</v>
          </cell>
          <cell r="G13" t="str">
            <v>楊淳翔</v>
          </cell>
          <cell r="I13" t="str">
            <v>台灣大學</v>
          </cell>
          <cell r="Q13">
            <v>999</v>
          </cell>
          <cell r="R13">
            <v>999</v>
          </cell>
        </row>
        <row r="14">
          <cell r="A14">
            <v>7</v>
          </cell>
          <cell r="B14" t="str">
            <v>吳凱毅</v>
          </cell>
          <cell r="G14" t="str">
            <v>黃子綸</v>
          </cell>
          <cell r="Q14">
            <v>999</v>
          </cell>
          <cell r="R14">
            <v>999</v>
          </cell>
        </row>
        <row r="15">
          <cell r="A15">
            <v>8</v>
          </cell>
          <cell r="B15" t="str">
            <v>林俊宏</v>
          </cell>
          <cell r="D15" t="str">
            <v>誠業法律事務所</v>
          </cell>
          <cell r="G15" t="str">
            <v>劉上銘</v>
          </cell>
          <cell r="I15" t="str">
            <v>誠業法律事務所</v>
          </cell>
          <cell r="Q15">
            <v>999</v>
          </cell>
          <cell r="R15">
            <v>999</v>
          </cell>
        </row>
        <row r="16">
          <cell r="A16">
            <v>9</v>
          </cell>
          <cell r="B16" t="str">
            <v>趙晉緯</v>
          </cell>
          <cell r="G16" t="str">
            <v>范聿壯</v>
          </cell>
          <cell r="Q16">
            <v>999</v>
          </cell>
          <cell r="R16">
            <v>999</v>
          </cell>
        </row>
        <row r="17">
          <cell r="A17">
            <v>10</v>
          </cell>
          <cell r="B17" t="str">
            <v>巫俊緯</v>
          </cell>
          <cell r="D17" t="str">
            <v>南港公園網球場</v>
          </cell>
          <cell r="G17" t="str">
            <v>甘登貴</v>
          </cell>
          <cell r="I17" t="str">
            <v>南港公園網球場</v>
          </cell>
          <cell r="Q17">
            <v>999</v>
          </cell>
          <cell r="R17">
            <v>999</v>
          </cell>
        </row>
        <row r="18">
          <cell r="A18">
            <v>11</v>
          </cell>
          <cell r="B18" t="str">
            <v>葉子齊</v>
          </cell>
          <cell r="D18" t="str">
            <v>延平中學</v>
          </cell>
          <cell r="G18" t="str">
            <v>廖昱凱</v>
          </cell>
          <cell r="I18" t="str">
            <v>延平中學</v>
          </cell>
          <cell r="Q18">
            <v>999</v>
          </cell>
          <cell r="R18">
            <v>999</v>
          </cell>
        </row>
        <row r="19">
          <cell r="A19">
            <v>12</v>
          </cell>
          <cell r="B19" t="str">
            <v>溫大吉</v>
          </cell>
          <cell r="G19" t="str">
            <v>陳家豪</v>
          </cell>
          <cell r="I19" t="str">
            <v>台灣銀行</v>
          </cell>
          <cell r="Q19">
            <v>999</v>
          </cell>
          <cell r="R19">
            <v>999</v>
          </cell>
        </row>
        <row r="20">
          <cell r="A20">
            <v>13</v>
          </cell>
          <cell r="B20" t="str">
            <v>湯豪</v>
          </cell>
          <cell r="G20" t="str">
            <v>湯閔傑</v>
          </cell>
          <cell r="Q20">
            <v>999</v>
          </cell>
          <cell r="R20">
            <v>999</v>
          </cell>
        </row>
        <row r="21">
          <cell r="A21">
            <v>14</v>
          </cell>
          <cell r="B21" t="str">
            <v>許涴書</v>
          </cell>
          <cell r="D21" t="str">
            <v>無</v>
          </cell>
          <cell r="G21" t="str">
            <v>顏孝倫</v>
          </cell>
          <cell r="I21" t="str">
            <v>無</v>
          </cell>
          <cell r="Q21">
            <v>999</v>
          </cell>
          <cell r="R21">
            <v>999</v>
          </cell>
        </row>
        <row r="22">
          <cell r="A22">
            <v>15</v>
          </cell>
          <cell r="B22" t="str">
            <v>林正茂</v>
          </cell>
          <cell r="D22" t="str">
            <v>大佳網球隊</v>
          </cell>
          <cell r="G22" t="str">
            <v>許勝英</v>
          </cell>
          <cell r="I22" t="str">
            <v>大佳網球隊</v>
          </cell>
          <cell r="Q22">
            <v>999</v>
          </cell>
          <cell r="R22">
            <v>999</v>
          </cell>
        </row>
        <row r="23">
          <cell r="A23">
            <v>16</v>
          </cell>
          <cell r="B23" t="str">
            <v>黃國順</v>
          </cell>
          <cell r="D23" t="str">
            <v>大佳網球隊</v>
          </cell>
          <cell r="G23" t="str">
            <v>黃國貴</v>
          </cell>
          <cell r="I23" t="str">
            <v>大佳網球隊</v>
          </cell>
          <cell r="Q23">
            <v>999</v>
          </cell>
          <cell r="R23">
            <v>999</v>
          </cell>
        </row>
        <row r="24">
          <cell r="A24">
            <v>17</v>
          </cell>
          <cell r="B24" t="str">
            <v>吳輝南</v>
          </cell>
          <cell r="D24" t="str">
            <v>大佳網球隊</v>
          </cell>
          <cell r="G24" t="str">
            <v>陳鶴松</v>
          </cell>
          <cell r="I24" t="str">
            <v>大佳網球隊</v>
          </cell>
          <cell r="Q24">
            <v>999</v>
          </cell>
          <cell r="R24">
            <v>999</v>
          </cell>
        </row>
        <row r="25">
          <cell r="A25">
            <v>18</v>
          </cell>
          <cell r="B25" t="str">
            <v>白平家</v>
          </cell>
          <cell r="G25" t="str">
            <v>白傑明</v>
          </cell>
          <cell r="Q25">
            <v>999</v>
          </cell>
          <cell r="R25">
            <v>999</v>
          </cell>
        </row>
        <row r="26">
          <cell r="A26">
            <v>19</v>
          </cell>
          <cell r="B26" t="str">
            <v>賴修華</v>
          </cell>
          <cell r="D26" t="str">
            <v>北投榮華球場</v>
          </cell>
          <cell r="G26" t="str">
            <v>范揚基</v>
          </cell>
          <cell r="I26" t="str">
            <v>北投榮華球場</v>
          </cell>
          <cell r="Q26">
            <v>999</v>
          </cell>
          <cell r="R26">
            <v>999</v>
          </cell>
        </row>
        <row r="27">
          <cell r="A27">
            <v>20</v>
          </cell>
          <cell r="B27" t="str">
            <v>蔡政原</v>
          </cell>
          <cell r="D27" t="str">
            <v>台科大</v>
          </cell>
          <cell r="G27" t="str">
            <v>吳信哲</v>
          </cell>
          <cell r="Q27">
            <v>999</v>
          </cell>
          <cell r="R27">
            <v>999</v>
          </cell>
        </row>
        <row r="28">
          <cell r="A28">
            <v>21</v>
          </cell>
          <cell r="B28" t="str">
            <v>曾煜翔</v>
          </cell>
          <cell r="D28" t="str">
            <v>育達商葉科技大學</v>
          </cell>
          <cell r="G28" t="str">
            <v>陳諾威</v>
          </cell>
          <cell r="I28" t="str">
            <v>育達商葉科技大學</v>
          </cell>
          <cell r="Q28">
            <v>999</v>
          </cell>
          <cell r="R28">
            <v>999</v>
          </cell>
        </row>
        <row r="29">
          <cell r="A29">
            <v>22</v>
          </cell>
          <cell r="B29" t="str">
            <v>周旆宇</v>
          </cell>
          <cell r="G29" t="str">
            <v>雙打搭檔是誰??</v>
          </cell>
          <cell r="Q29">
            <v>999</v>
          </cell>
          <cell r="R29">
            <v>999</v>
          </cell>
          <cell r="U29">
            <v>0</v>
          </cell>
        </row>
        <row r="30">
          <cell r="A30">
            <v>23</v>
          </cell>
          <cell r="B30" t="str">
            <v>蘇睿杰</v>
          </cell>
          <cell r="G30" t="str">
            <v>余舒桓</v>
          </cell>
          <cell r="I30" t="str">
            <v>台灣大學</v>
          </cell>
          <cell r="Q30">
            <v>999</v>
          </cell>
          <cell r="R30">
            <v>999</v>
          </cell>
          <cell r="U30">
            <v>0</v>
          </cell>
        </row>
        <row r="31">
          <cell r="A31">
            <v>24</v>
          </cell>
          <cell r="B31" t="str">
            <v>胡席榮</v>
          </cell>
          <cell r="D31" t="str">
            <v>華亞科技</v>
          </cell>
          <cell r="G31" t="str">
            <v>張志銘</v>
          </cell>
          <cell r="I31" t="str">
            <v>淡江大學</v>
          </cell>
          <cell r="Q31">
            <v>999</v>
          </cell>
          <cell r="R31">
            <v>999</v>
          </cell>
          <cell r="U31">
            <v>0</v>
          </cell>
        </row>
        <row r="32">
          <cell r="A32">
            <v>25</v>
          </cell>
          <cell r="B32" t="str">
            <v>陳建宏</v>
          </cell>
          <cell r="G32" t="str">
            <v>鍾乘樂</v>
          </cell>
          <cell r="Q32">
            <v>999</v>
          </cell>
          <cell r="R32">
            <v>999</v>
          </cell>
          <cell r="U32">
            <v>0</v>
          </cell>
        </row>
        <row r="33">
          <cell r="A33">
            <v>26</v>
          </cell>
          <cell r="B33" t="str">
            <v>朱冠州</v>
          </cell>
          <cell r="G33" t="str">
            <v>翁軒翊</v>
          </cell>
          <cell r="Q33">
            <v>999</v>
          </cell>
          <cell r="R33">
            <v>999</v>
          </cell>
          <cell r="U33">
            <v>0</v>
          </cell>
        </row>
        <row r="34">
          <cell r="A34">
            <v>27</v>
          </cell>
          <cell r="B34" t="str">
            <v>王偉航</v>
          </cell>
          <cell r="D34" t="str">
            <v>國防部</v>
          </cell>
          <cell r="G34" t="str">
            <v>劉陳祥</v>
          </cell>
          <cell r="Q34">
            <v>999</v>
          </cell>
          <cell r="R34">
            <v>999</v>
          </cell>
        </row>
        <row r="35">
          <cell r="A35">
            <v>28</v>
          </cell>
          <cell r="B35" t="str">
            <v>Kevin  Chou</v>
          </cell>
          <cell r="D35" t="str">
            <v>台北美國學校</v>
          </cell>
          <cell r="G35" t="str">
            <v>byran Chou</v>
          </cell>
          <cell r="I35" t="str">
            <v>台北美國學校</v>
          </cell>
          <cell r="Q35">
            <v>999</v>
          </cell>
          <cell r="R35">
            <v>999</v>
          </cell>
        </row>
        <row r="36">
          <cell r="A36">
            <v>29</v>
          </cell>
          <cell r="B36" t="str">
            <v>Eric Sze </v>
          </cell>
          <cell r="D36" t="str">
            <v>台北美國學校</v>
          </cell>
          <cell r="G36" t="str">
            <v>Michael  Wu</v>
          </cell>
          <cell r="I36" t="str">
            <v>台北美國學校</v>
          </cell>
          <cell r="Q36">
            <v>999</v>
          </cell>
          <cell r="R36">
            <v>999</v>
          </cell>
        </row>
        <row r="37">
          <cell r="A37">
            <v>30</v>
          </cell>
          <cell r="B37" t="str">
            <v>秦志強</v>
          </cell>
          <cell r="D37" t="str">
            <v>海岸巡防總局</v>
          </cell>
          <cell r="G37" t="str">
            <v>彭維民</v>
          </cell>
          <cell r="I37" t="str">
            <v>海岸巡防總局</v>
          </cell>
          <cell r="Q37">
            <v>999</v>
          </cell>
          <cell r="R37">
            <v>999</v>
          </cell>
        </row>
        <row r="38">
          <cell r="A38">
            <v>31</v>
          </cell>
          <cell r="B38" t="str">
            <v>游少淳</v>
          </cell>
          <cell r="D38" t="str">
            <v>中山國小</v>
          </cell>
          <cell r="G38" t="str">
            <v>郭子旭</v>
          </cell>
          <cell r="I38" t="str">
            <v>民權國小</v>
          </cell>
          <cell r="Q38">
            <v>999</v>
          </cell>
          <cell r="R38">
            <v>999</v>
          </cell>
        </row>
        <row r="39">
          <cell r="A39">
            <v>32</v>
          </cell>
          <cell r="B39" t="str">
            <v>賴隆平</v>
          </cell>
          <cell r="D39" t="str">
            <v>海岸巡防署</v>
          </cell>
          <cell r="G39" t="str">
            <v>王治平</v>
          </cell>
          <cell r="I39" t="str">
            <v>海岸巡防署</v>
          </cell>
          <cell r="Q39">
            <v>999</v>
          </cell>
          <cell r="R39">
            <v>999</v>
          </cell>
        </row>
        <row r="40">
          <cell r="A40">
            <v>33</v>
          </cell>
          <cell r="B40" t="str">
            <v>趙先臺</v>
          </cell>
          <cell r="D40" t="str">
            <v>公司</v>
          </cell>
          <cell r="G40" t="str">
            <v>趙遠</v>
          </cell>
          <cell r="I40" t="str">
            <v>民權國小</v>
          </cell>
          <cell r="Q40">
            <v>999</v>
          </cell>
          <cell r="R40">
            <v>999</v>
          </cell>
        </row>
        <row r="41">
          <cell r="A41">
            <v>34</v>
          </cell>
          <cell r="B41" t="str">
            <v>洪崇駿</v>
          </cell>
          <cell r="D41" t="str">
            <v>大直國中</v>
          </cell>
          <cell r="G41" t="str">
            <v>洪昇豊</v>
          </cell>
          <cell r="I41" t="str">
            <v>大直國中</v>
          </cell>
          <cell r="Q41">
            <v>999</v>
          </cell>
          <cell r="R41">
            <v>999</v>
          </cell>
        </row>
        <row r="42">
          <cell r="A42">
            <v>35</v>
          </cell>
          <cell r="B42" t="str">
            <v>Jeromy Tsai</v>
          </cell>
          <cell r="D42" t="str">
            <v>台北美國學校</v>
          </cell>
          <cell r="G42" t="str">
            <v>Joseph Chen</v>
          </cell>
          <cell r="I42" t="str">
            <v>台北美國學校</v>
          </cell>
          <cell r="Q42">
            <v>999</v>
          </cell>
          <cell r="R42">
            <v>999</v>
          </cell>
        </row>
        <row r="43">
          <cell r="A43">
            <v>36</v>
          </cell>
          <cell r="B43" t="str">
            <v>廖崇廷</v>
          </cell>
          <cell r="D43" t="str">
            <v>文化大學</v>
          </cell>
          <cell r="G43" t="str">
            <v>廖崇漢</v>
          </cell>
          <cell r="I43" t="str">
            <v>文化大學</v>
          </cell>
          <cell r="Q43">
            <v>999</v>
          </cell>
          <cell r="R43">
            <v>999</v>
          </cell>
        </row>
        <row r="44">
          <cell r="A44">
            <v>37</v>
          </cell>
          <cell r="B44" t="str">
            <v>劉怡宏</v>
          </cell>
          <cell r="D44" t="str">
            <v>國立台灣大學</v>
          </cell>
          <cell r="G44" t="str">
            <v>李信忻</v>
          </cell>
          <cell r="I44" t="str">
            <v>國立台灣大學</v>
          </cell>
          <cell r="Q44">
            <v>999</v>
          </cell>
          <cell r="R44">
            <v>999</v>
          </cell>
        </row>
        <row r="45">
          <cell r="A45">
            <v>38</v>
          </cell>
          <cell r="B45" t="str">
            <v>陳威廷</v>
          </cell>
          <cell r="D45" t="str">
            <v>北斗網球場</v>
          </cell>
          <cell r="G45" t="str">
            <v>林宏諭</v>
          </cell>
          <cell r="I45" t="str">
            <v>北斗網球場</v>
          </cell>
          <cell r="Q45">
            <v>999</v>
          </cell>
          <cell r="R45">
            <v>999</v>
          </cell>
        </row>
        <row r="46">
          <cell r="A46">
            <v>39</v>
          </cell>
          <cell r="B46" t="str">
            <v>BYE</v>
          </cell>
          <cell r="G46" t="str">
            <v>BYE</v>
          </cell>
          <cell r="Q46">
            <v>999</v>
          </cell>
          <cell r="R46">
            <v>999</v>
          </cell>
        </row>
        <row r="47">
          <cell r="A47">
            <v>40</v>
          </cell>
          <cell r="B47" t="str">
            <v>BYE</v>
          </cell>
          <cell r="G47" t="str">
            <v>BYE</v>
          </cell>
          <cell r="Q47">
            <v>999</v>
          </cell>
          <cell r="R47">
            <v>999</v>
          </cell>
        </row>
        <row r="48">
          <cell r="A48">
            <v>41</v>
          </cell>
          <cell r="B48" t="str">
            <v>BYE</v>
          </cell>
          <cell r="G48" t="str">
            <v>BYE</v>
          </cell>
          <cell r="Q48">
            <v>999</v>
          </cell>
          <cell r="R48">
            <v>999</v>
          </cell>
        </row>
        <row r="49">
          <cell r="A49">
            <v>42</v>
          </cell>
          <cell r="B49" t="str">
            <v>BYE</v>
          </cell>
          <cell r="G49" t="str">
            <v>BYE</v>
          </cell>
          <cell r="Q49">
            <v>999</v>
          </cell>
          <cell r="R49">
            <v>999</v>
          </cell>
        </row>
        <row r="50">
          <cell r="A50">
            <v>43</v>
          </cell>
          <cell r="B50" t="str">
            <v>BYE</v>
          </cell>
          <cell r="G50" t="str">
            <v>BYE</v>
          </cell>
          <cell r="Q50">
            <v>999</v>
          </cell>
          <cell r="R50">
            <v>999</v>
          </cell>
        </row>
        <row r="51">
          <cell r="A51">
            <v>44</v>
          </cell>
          <cell r="B51" t="str">
            <v>BYE</v>
          </cell>
          <cell r="G51" t="str">
            <v>BYE</v>
          </cell>
          <cell r="Q51">
            <v>999</v>
          </cell>
          <cell r="R51">
            <v>999</v>
          </cell>
        </row>
        <row r="52">
          <cell r="A52">
            <v>45</v>
          </cell>
          <cell r="B52" t="str">
            <v>BYE</v>
          </cell>
          <cell r="G52" t="str">
            <v>BYE</v>
          </cell>
          <cell r="Q52">
            <v>999</v>
          </cell>
          <cell r="R52">
            <v>999</v>
          </cell>
        </row>
        <row r="53">
          <cell r="A53">
            <v>46</v>
          </cell>
          <cell r="B53" t="str">
            <v>BYE</v>
          </cell>
          <cell r="G53" t="str">
            <v>BYE</v>
          </cell>
          <cell r="Q53">
            <v>999</v>
          </cell>
          <cell r="R53">
            <v>999</v>
          </cell>
        </row>
        <row r="54">
          <cell r="A54">
            <v>47</v>
          </cell>
          <cell r="B54" t="str">
            <v>BYE</v>
          </cell>
          <cell r="G54" t="str">
            <v>BYE</v>
          </cell>
          <cell r="Q54">
            <v>999</v>
          </cell>
          <cell r="R54">
            <v>999</v>
          </cell>
        </row>
        <row r="55">
          <cell r="A55">
            <v>48</v>
          </cell>
          <cell r="B55" t="str">
            <v>BYE</v>
          </cell>
          <cell r="G55" t="str">
            <v>BYE</v>
          </cell>
          <cell r="Q55">
            <v>999</v>
          </cell>
          <cell r="R55">
            <v>999</v>
          </cell>
        </row>
        <row r="56">
          <cell r="A56">
            <v>49</v>
          </cell>
          <cell r="B56" t="str">
            <v>BYE</v>
          </cell>
          <cell r="G56" t="str">
            <v>BYE</v>
          </cell>
          <cell r="Q56">
            <v>999</v>
          </cell>
          <cell r="R56">
            <v>999</v>
          </cell>
        </row>
        <row r="57">
          <cell r="A57">
            <v>50</v>
          </cell>
          <cell r="B57" t="str">
            <v>BYE</v>
          </cell>
          <cell r="G57" t="str">
            <v>BYE</v>
          </cell>
          <cell r="Q57">
            <v>999</v>
          </cell>
          <cell r="R57">
            <v>999</v>
          </cell>
        </row>
        <row r="58">
          <cell r="A58">
            <v>51</v>
          </cell>
          <cell r="B58" t="str">
            <v>BYE</v>
          </cell>
          <cell r="G58" t="str">
            <v>BYE</v>
          </cell>
          <cell r="Q58">
            <v>999</v>
          </cell>
          <cell r="R58">
            <v>999</v>
          </cell>
          <cell r="U58">
            <v>0</v>
          </cell>
        </row>
        <row r="59">
          <cell r="A59">
            <v>52</v>
          </cell>
          <cell r="B59" t="str">
            <v>BYE</v>
          </cell>
          <cell r="G59" t="str">
            <v>BYE</v>
          </cell>
          <cell r="Q59">
            <v>999</v>
          </cell>
          <cell r="R59">
            <v>999</v>
          </cell>
          <cell r="U59">
            <v>0</v>
          </cell>
        </row>
        <row r="60">
          <cell r="A60">
            <v>53</v>
          </cell>
          <cell r="B60" t="str">
            <v>BYE</v>
          </cell>
          <cell r="G60" t="str">
            <v>BYE</v>
          </cell>
          <cell r="Q60">
            <v>999</v>
          </cell>
          <cell r="R60">
            <v>999</v>
          </cell>
          <cell r="U60">
            <v>0</v>
          </cell>
        </row>
        <row r="61">
          <cell r="A61">
            <v>54</v>
          </cell>
          <cell r="B61" t="str">
            <v>BYE</v>
          </cell>
          <cell r="G61" t="str">
            <v>BYE</v>
          </cell>
          <cell r="Q61">
            <v>999</v>
          </cell>
          <cell r="R61">
            <v>999</v>
          </cell>
          <cell r="U61">
            <v>0</v>
          </cell>
        </row>
        <row r="62">
          <cell r="A62">
            <v>55</v>
          </cell>
          <cell r="B62" t="str">
            <v>BYE</v>
          </cell>
          <cell r="G62" t="str">
            <v>BYE</v>
          </cell>
          <cell r="Q62">
            <v>999</v>
          </cell>
          <cell r="R62">
            <v>999</v>
          </cell>
          <cell r="U62">
            <v>0</v>
          </cell>
        </row>
        <row r="63">
          <cell r="A63">
            <v>56</v>
          </cell>
          <cell r="B63" t="str">
            <v>BYE</v>
          </cell>
          <cell r="G63" t="str">
            <v>BYE</v>
          </cell>
          <cell r="Q63">
            <v>999</v>
          </cell>
          <cell r="R63">
            <v>999</v>
          </cell>
          <cell r="U63">
            <v>0</v>
          </cell>
        </row>
        <row r="64">
          <cell r="A64">
            <v>57</v>
          </cell>
          <cell r="B64" t="str">
            <v>BYE</v>
          </cell>
          <cell r="G64" t="str">
            <v>BYE</v>
          </cell>
          <cell r="Q64">
            <v>999</v>
          </cell>
          <cell r="R64">
            <v>999</v>
          </cell>
          <cell r="U64">
            <v>0</v>
          </cell>
        </row>
        <row r="65">
          <cell r="A65">
            <v>58</v>
          </cell>
          <cell r="B65" t="str">
            <v>BYE</v>
          </cell>
          <cell r="G65" t="str">
            <v>BYE</v>
          </cell>
          <cell r="Q65">
            <v>999</v>
          </cell>
          <cell r="R65">
            <v>999</v>
          </cell>
          <cell r="U65">
            <v>0</v>
          </cell>
        </row>
        <row r="66">
          <cell r="A66">
            <v>59</v>
          </cell>
          <cell r="B66" t="str">
            <v>BYE</v>
          </cell>
          <cell r="G66" t="str">
            <v>BYE</v>
          </cell>
          <cell r="Q66">
            <v>999</v>
          </cell>
          <cell r="R66">
            <v>999</v>
          </cell>
          <cell r="U66">
            <v>0</v>
          </cell>
        </row>
        <row r="67">
          <cell r="A67">
            <v>60</v>
          </cell>
          <cell r="B67" t="str">
            <v>BYE</v>
          </cell>
          <cell r="G67" t="str">
            <v>BYE</v>
          </cell>
          <cell r="Q67">
            <v>999</v>
          </cell>
          <cell r="R67">
            <v>999</v>
          </cell>
          <cell r="U67">
            <v>0</v>
          </cell>
        </row>
        <row r="68">
          <cell r="A68">
            <v>61</v>
          </cell>
          <cell r="B68" t="str">
            <v>BYE</v>
          </cell>
          <cell r="G68" t="str">
            <v>BYE</v>
          </cell>
          <cell r="Q68">
            <v>999</v>
          </cell>
          <cell r="R68">
            <v>999</v>
          </cell>
          <cell r="U68">
            <v>0</v>
          </cell>
        </row>
        <row r="69">
          <cell r="A69">
            <v>62</v>
          </cell>
          <cell r="B69" t="str">
            <v>BYE</v>
          </cell>
          <cell r="G69" t="str">
            <v>BYE</v>
          </cell>
          <cell r="Q69">
            <v>999</v>
          </cell>
          <cell r="R69">
            <v>999</v>
          </cell>
          <cell r="U69">
            <v>0</v>
          </cell>
        </row>
        <row r="70">
          <cell r="A70">
            <v>63</v>
          </cell>
          <cell r="B70" t="str">
            <v>BYE</v>
          </cell>
          <cell r="G70" t="str">
            <v>BYE</v>
          </cell>
          <cell r="Q70">
            <v>999</v>
          </cell>
          <cell r="R70">
            <v>999</v>
          </cell>
          <cell r="U70">
            <v>0</v>
          </cell>
        </row>
        <row r="71">
          <cell r="A71">
            <v>64</v>
          </cell>
          <cell r="B71" t="str">
            <v>BYE</v>
          </cell>
          <cell r="G71" t="str">
            <v>BYE</v>
          </cell>
          <cell r="Q71">
            <v>999</v>
          </cell>
          <cell r="R71">
            <v>999</v>
          </cell>
          <cell r="U71">
            <v>0</v>
          </cell>
        </row>
      </sheetData>
      <sheetData sheetId="5">
        <row r="7">
          <cell r="A7" t="str">
            <v>Line</v>
          </cell>
          <cell r="B7" t="str">
            <v>姓名</v>
          </cell>
          <cell r="D7" t="str">
            <v>學校</v>
          </cell>
          <cell r="E7" t="str">
            <v>排名</v>
          </cell>
          <cell r="F7" t="str">
            <v>Pro
Rank</v>
          </cell>
          <cell r="G7" t="str">
            <v>姓名</v>
          </cell>
          <cell r="I7" t="str">
            <v>學校</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陳韻雯</v>
          </cell>
          <cell r="D8" t="str">
            <v>LuLu網球</v>
          </cell>
          <cell r="G8" t="str">
            <v>飯田美由貴</v>
          </cell>
          <cell r="I8" t="str">
            <v>LuLu網球</v>
          </cell>
          <cell r="Q8">
            <v>999</v>
          </cell>
          <cell r="R8">
            <v>999</v>
          </cell>
        </row>
        <row r="9">
          <cell r="A9">
            <v>2</v>
          </cell>
          <cell r="B9" t="str">
            <v>王寶淑</v>
          </cell>
          <cell r="D9" t="str">
            <v>LuLu網球</v>
          </cell>
          <cell r="G9" t="str">
            <v>蕭伊君</v>
          </cell>
          <cell r="I9" t="str">
            <v>LuLu網球</v>
          </cell>
          <cell r="Q9">
            <v>999</v>
          </cell>
          <cell r="R9">
            <v>999</v>
          </cell>
        </row>
        <row r="10">
          <cell r="A10">
            <v>3</v>
          </cell>
          <cell r="B10" t="str">
            <v>吳媺卉</v>
          </cell>
          <cell r="D10" t="str">
            <v>LuLu網球</v>
          </cell>
          <cell r="G10" t="str">
            <v>張珣洵</v>
          </cell>
          <cell r="I10" t="str">
            <v>LuLu網球</v>
          </cell>
          <cell r="Q10">
            <v>999</v>
          </cell>
          <cell r="R10">
            <v>999</v>
          </cell>
        </row>
        <row r="11">
          <cell r="A11">
            <v>4</v>
          </cell>
          <cell r="B11" t="str">
            <v>羅月苓</v>
          </cell>
          <cell r="G11" t="str">
            <v>劉玉琪</v>
          </cell>
          <cell r="Q11">
            <v>999</v>
          </cell>
          <cell r="R11">
            <v>999</v>
          </cell>
        </row>
        <row r="12">
          <cell r="A12">
            <v>5</v>
          </cell>
          <cell r="B12" t="str">
            <v>宋成敏</v>
          </cell>
          <cell r="D12" t="str">
            <v>OL 上班族</v>
          </cell>
          <cell r="G12" t="str">
            <v>吳文真</v>
          </cell>
          <cell r="I12" t="str">
            <v>OL 上班族</v>
          </cell>
          <cell r="Q12">
            <v>999</v>
          </cell>
          <cell r="R12">
            <v>999</v>
          </cell>
        </row>
        <row r="13">
          <cell r="A13">
            <v>6</v>
          </cell>
          <cell r="B13" t="str">
            <v>徐瑗謙</v>
          </cell>
          <cell r="D13" t="str">
            <v>大佳網球隊</v>
          </cell>
          <cell r="G13" t="str">
            <v>陳秀珍</v>
          </cell>
          <cell r="I13" t="str">
            <v>大佳網球隊</v>
          </cell>
          <cell r="Q13">
            <v>999</v>
          </cell>
          <cell r="R13">
            <v>999</v>
          </cell>
        </row>
        <row r="14">
          <cell r="A14">
            <v>7</v>
          </cell>
          <cell r="B14" t="str">
            <v>吳美蘭</v>
          </cell>
          <cell r="G14" t="str">
            <v>周香伶</v>
          </cell>
          <cell r="Q14">
            <v>999</v>
          </cell>
          <cell r="R14">
            <v>999</v>
          </cell>
          <cell r="U14">
            <v>0</v>
          </cell>
        </row>
        <row r="15">
          <cell r="A15">
            <v>8</v>
          </cell>
          <cell r="B15" t="str">
            <v>陳郁融</v>
          </cell>
          <cell r="D15" t="str">
            <v>台灣大學</v>
          </cell>
          <cell r="G15" t="str">
            <v>陳玟華</v>
          </cell>
          <cell r="I15" t="str">
            <v>台灣大學</v>
          </cell>
          <cell r="Q15">
            <v>999</v>
          </cell>
          <cell r="R15">
            <v>999</v>
          </cell>
          <cell r="U15">
            <v>0</v>
          </cell>
        </row>
        <row r="16">
          <cell r="A16">
            <v>9</v>
          </cell>
          <cell r="B16" t="str">
            <v>周旆宇</v>
          </cell>
          <cell r="G16" t="str">
            <v>江昭月</v>
          </cell>
          <cell r="Q16">
            <v>999</v>
          </cell>
          <cell r="R16">
            <v>999</v>
          </cell>
          <cell r="U16">
            <v>0</v>
          </cell>
        </row>
        <row r="17">
          <cell r="A17">
            <v>10</v>
          </cell>
          <cell r="B17" t="str">
            <v>王畇茹</v>
          </cell>
          <cell r="G17" t="str">
            <v>王芸翊</v>
          </cell>
          <cell r="Q17">
            <v>999</v>
          </cell>
          <cell r="R17">
            <v>999</v>
          </cell>
          <cell r="U17">
            <v>0</v>
          </cell>
        </row>
        <row r="18">
          <cell r="A18">
            <v>11</v>
          </cell>
          <cell r="B18" t="str">
            <v>BYE</v>
          </cell>
          <cell r="G18" t="str">
            <v>BYE</v>
          </cell>
          <cell r="Q18">
            <v>999</v>
          </cell>
          <cell r="R18">
            <v>999</v>
          </cell>
          <cell r="U18">
            <v>0</v>
          </cell>
        </row>
        <row r="19">
          <cell r="A19">
            <v>12</v>
          </cell>
          <cell r="B19" t="str">
            <v>BYE</v>
          </cell>
          <cell r="G19" t="str">
            <v>BYE</v>
          </cell>
          <cell r="Q19">
            <v>999</v>
          </cell>
          <cell r="R19">
            <v>999</v>
          </cell>
          <cell r="U19">
            <v>0</v>
          </cell>
        </row>
        <row r="20">
          <cell r="A20">
            <v>13</v>
          </cell>
          <cell r="B20" t="str">
            <v>BYE</v>
          </cell>
          <cell r="G20" t="str">
            <v>BYE</v>
          </cell>
          <cell r="Q20">
            <v>999</v>
          </cell>
          <cell r="R20">
            <v>999</v>
          </cell>
          <cell r="U20">
            <v>0</v>
          </cell>
        </row>
        <row r="21">
          <cell r="A21">
            <v>14</v>
          </cell>
          <cell r="B21" t="str">
            <v>BYE</v>
          </cell>
          <cell r="G21" t="str">
            <v>BYE</v>
          </cell>
          <cell r="Q21">
            <v>999</v>
          </cell>
          <cell r="R21">
            <v>999</v>
          </cell>
          <cell r="U21">
            <v>0</v>
          </cell>
        </row>
        <row r="22">
          <cell r="A22">
            <v>15</v>
          </cell>
          <cell r="B22" t="str">
            <v>BYE</v>
          </cell>
          <cell r="G22" t="str">
            <v>BYE</v>
          </cell>
          <cell r="Q22">
            <v>999</v>
          </cell>
          <cell r="R22">
            <v>999</v>
          </cell>
          <cell r="U22">
            <v>0</v>
          </cell>
        </row>
        <row r="23">
          <cell r="A23">
            <v>16</v>
          </cell>
          <cell r="B23" t="str">
            <v>BYE</v>
          </cell>
          <cell r="G23" t="str">
            <v>BYE</v>
          </cell>
          <cell r="Q23">
            <v>999</v>
          </cell>
          <cell r="R23">
            <v>999</v>
          </cell>
          <cell r="U2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女單準備名單"/>
      <sheetName val="女單16籤"/>
      <sheetName val="男雙準備名單"/>
      <sheetName val="男雙64籤"/>
      <sheetName val="女雙準備名單"/>
      <sheetName val="女雙16籤"/>
    </sheetNames>
    <definedNames>
      <definedName name="Jun_Hide_CU"/>
      <definedName name="Jun_Show_CU"/>
    </definedNames>
    <sheetDataSet>
      <sheetData sheetId="0">
        <row r="6">
          <cell r="A6" t="str">
            <v>FILA盃全國乙組網球排名賽</v>
          </cell>
        </row>
        <row r="8">
          <cell r="A8" t="str">
            <v>FILA盃全國乙組網球排名賽</v>
          </cell>
        </row>
        <row r="10">
          <cell r="A10" t="str">
            <v>20~21/03/2010</v>
          </cell>
          <cell r="C10" t="str">
            <v>臺北內湖彩虹河濱公園</v>
          </cell>
          <cell r="E10" t="str">
            <v>王凌華</v>
          </cell>
        </row>
      </sheetData>
      <sheetData sheetId="3">
        <row r="5">
          <cell r="V5">
            <v>0</v>
          </cell>
        </row>
        <row r="7">
          <cell r="A7" t="str">
            <v>Line</v>
          </cell>
          <cell r="B7" t="str">
            <v>姓名</v>
          </cell>
          <cell r="D7" t="str">
            <v>學校</v>
          </cell>
          <cell r="E7" t="str">
            <v>排名</v>
          </cell>
          <cell r="G7" t="str">
            <v>姓名</v>
          </cell>
          <cell r="I7" t="str">
            <v>學校</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林偉弘</v>
          </cell>
          <cell r="D8" t="str">
            <v>三重高中</v>
          </cell>
          <cell r="G8" t="str">
            <v>郭漢傑</v>
          </cell>
          <cell r="I8" t="str">
            <v>三重高中</v>
          </cell>
          <cell r="Q8">
            <v>999</v>
          </cell>
          <cell r="R8">
            <v>999</v>
          </cell>
          <cell r="U8">
            <v>0</v>
          </cell>
        </row>
        <row r="9">
          <cell r="A9">
            <v>2</v>
          </cell>
          <cell r="B9" t="str">
            <v>張容禎</v>
          </cell>
          <cell r="D9" t="str">
            <v>三重高中</v>
          </cell>
          <cell r="G9" t="str">
            <v>卜佑維</v>
          </cell>
          <cell r="I9" t="str">
            <v>三重高中</v>
          </cell>
          <cell r="Q9">
            <v>999</v>
          </cell>
          <cell r="R9">
            <v>999</v>
          </cell>
          <cell r="U9">
            <v>0</v>
          </cell>
        </row>
        <row r="10">
          <cell r="A10">
            <v>3</v>
          </cell>
          <cell r="B10" t="str">
            <v>王俊仁</v>
          </cell>
          <cell r="D10" t="str">
            <v>蘆洲網球</v>
          </cell>
          <cell r="G10" t="str">
            <v>趙俊凱</v>
          </cell>
          <cell r="I10" t="str">
            <v>台化</v>
          </cell>
          <cell r="Q10">
            <v>999</v>
          </cell>
          <cell r="R10">
            <v>999</v>
          </cell>
          <cell r="U10">
            <v>0</v>
          </cell>
        </row>
        <row r="11">
          <cell r="A11">
            <v>4</v>
          </cell>
          <cell r="B11" t="str">
            <v>蔡俊盛</v>
          </cell>
          <cell r="D11" t="str">
            <v>銳朋聯誼會</v>
          </cell>
          <cell r="G11" t="str">
            <v>林崇堅</v>
          </cell>
          <cell r="I11" t="str">
            <v>銳朋聯誼會</v>
          </cell>
          <cell r="Q11">
            <v>999</v>
          </cell>
          <cell r="R11">
            <v>999</v>
          </cell>
          <cell r="U11">
            <v>0</v>
          </cell>
        </row>
        <row r="12">
          <cell r="A12">
            <v>5</v>
          </cell>
          <cell r="B12" t="str">
            <v>王家鴻</v>
          </cell>
          <cell r="G12" t="str">
            <v>林學鴻</v>
          </cell>
          <cell r="Q12">
            <v>999</v>
          </cell>
          <cell r="R12">
            <v>999</v>
          </cell>
          <cell r="U12">
            <v>0</v>
          </cell>
        </row>
        <row r="13">
          <cell r="A13">
            <v>6</v>
          </cell>
          <cell r="B13" t="str">
            <v>陳昱誌</v>
          </cell>
          <cell r="G13" t="str">
            <v>曾紀綱</v>
          </cell>
          <cell r="Q13">
            <v>999</v>
          </cell>
          <cell r="R13">
            <v>999</v>
          </cell>
          <cell r="U13">
            <v>0</v>
          </cell>
        </row>
        <row r="14">
          <cell r="A14">
            <v>7</v>
          </cell>
          <cell r="B14" t="str">
            <v>唐道申</v>
          </cell>
          <cell r="D14" t="str">
            <v>基隆中正公園網球場</v>
          </cell>
          <cell r="G14" t="str">
            <v>余奕彰</v>
          </cell>
          <cell r="I14" t="str">
            <v>基隆中正公園網球場</v>
          </cell>
          <cell r="Q14">
            <v>999</v>
          </cell>
          <cell r="R14">
            <v>999</v>
          </cell>
          <cell r="U14">
            <v>0</v>
          </cell>
        </row>
        <row r="15">
          <cell r="A15">
            <v>8</v>
          </cell>
          <cell r="B15" t="str">
            <v>呂斌豪</v>
          </cell>
          <cell r="G15" t="str">
            <v>劉彥辰 </v>
          </cell>
          <cell r="Q15">
            <v>999</v>
          </cell>
          <cell r="R15">
            <v>999</v>
          </cell>
          <cell r="U15">
            <v>0</v>
          </cell>
        </row>
        <row r="16">
          <cell r="A16">
            <v>9</v>
          </cell>
          <cell r="B16" t="str">
            <v>黃福地</v>
          </cell>
          <cell r="D16" t="str">
            <v>鶯歌國小</v>
          </cell>
          <cell r="G16" t="str">
            <v>黃中燕</v>
          </cell>
          <cell r="I16" t="str">
            <v>鶯歌國小</v>
          </cell>
          <cell r="Q16">
            <v>999</v>
          </cell>
          <cell r="R16">
            <v>999</v>
          </cell>
          <cell r="U16">
            <v>0</v>
          </cell>
        </row>
        <row r="17">
          <cell r="A17">
            <v>10</v>
          </cell>
          <cell r="B17" t="str">
            <v>王照宇</v>
          </cell>
          <cell r="G17" t="str">
            <v>林睿駿</v>
          </cell>
          <cell r="Q17">
            <v>999</v>
          </cell>
          <cell r="R17">
            <v>999</v>
          </cell>
          <cell r="U17">
            <v>0</v>
          </cell>
        </row>
        <row r="18">
          <cell r="A18">
            <v>11</v>
          </cell>
          <cell r="B18" t="str">
            <v>董家維</v>
          </cell>
          <cell r="G18" t="str">
            <v>冷士易</v>
          </cell>
          <cell r="Q18">
            <v>999</v>
          </cell>
          <cell r="R18">
            <v>999</v>
          </cell>
          <cell r="U18">
            <v>0</v>
          </cell>
        </row>
        <row r="19">
          <cell r="A19">
            <v>12</v>
          </cell>
          <cell r="B19" t="str">
            <v>王三昌</v>
          </cell>
          <cell r="D19" t="str">
            <v>銳朋聯誼會</v>
          </cell>
          <cell r="G19" t="str">
            <v>謝振欽</v>
          </cell>
          <cell r="I19" t="str">
            <v>銳朋聯誼會</v>
          </cell>
          <cell r="Q19">
            <v>999</v>
          </cell>
          <cell r="R19">
            <v>999</v>
          </cell>
          <cell r="U19">
            <v>0</v>
          </cell>
        </row>
        <row r="20">
          <cell r="A20">
            <v>13</v>
          </cell>
          <cell r="B20" t="str">
            <v>薛予銘</v>
          </cell>
          <cell r="D20" t="str">
            <v>台灣大學</v>
          </cell>
          <cell r="G20" t="str">
            <v>陳勤霖</v>
          </cell>
          <cell r="I20" t="str">
            <v>台灣大學</v>
          </cell>
          <cell r="Q20">
            <v>999</v>
          </cell>
          <cell r="R20">
            <v>999</v>
          </cell>
          <cell r="U20">
            <v>0</v>
          </cell>
        </row>
        <row r="21">
          <cell r="A21">
            <v>14</v>
          </cell>
          <cell r="B21" t="str">
            <v>楊邦平</v>
          </cell>
          <cell r="D21" t="str">
            <v>台灣大學</v>
          </cell>
          <cell r="G21" t="str">
            <v>許慶驊</v>
          </cell>
          <cell r="I21" t="str">
            <v>中國醫藥</v>
          </cell>
          <cell r="Q21">
            <v>999</v>
          </cell>
          <cell r="R21">
            <v>999</v>
          </cell>
          <cell r="U21">
            <v>0</v>
          </cell>
        </row>
        <row r="22">
          <cell r="A22">
            <v>15</v>
          </cell>
          <cell r="B22" t="str">
            <v>飯田時孝</v>
          </cell>
          <cell r="D22" t="str">
            <v>瑞湖</v>
          </cell>
          <cell r="G22" t="str">
            <v>鄧浩敦</v>
          </cell>
          <cell r="I22" t="str">
            <v>瑞湖</v>
          </cell>
          <cell r="J22" t="str">
            <v>×</v>
          </cell>
          <cell r="Q22">
            <v>999</v>
          </cell>
          <cell r="R22">
            <v>999</v>
          </cell>
          <cell r="U22">
            <v>0</v>
          </cell>
        </row>
        <row r="23">
          <cell r="A23">
            <v>16</v>
          </cell>
          <cell r="B23" t="str">
            <v>加藤匠</v>
          </cell>
          <cell r="G23" t="str">
            <v>橋本謙二</v>
          </cell>
          <cell r="Q23">
            <v>999</v>
          </cell>
          <cell r="R23">
            <v>999</v>
          </cell>
          <cell r="U23">
            <v>0</v>
          </cell>
        </row>
        <row r="24">
          <cell r="A24">
            <v>17</v>
          </cell>
          <cell r="B24" t="str">
            <v>陳永欣</v>
          </cell>
          <cell r="D24" t="str">
            <v>稻香</v>
          </cell>
          <cell r="G24" t="str">
            <v>許明輝</v>
          </cell>
          <cell r="I24" t="str">
            <v>稻香</v>
          </cell>
          <cell r="Q24">
            <v>999</v>
          </cell>
          <cell r="R24">
            <v>999</v>
          </cell>
          <cell r="U24">
            <v>0</v>
          </cell>
        </row>
        <row r="25">
          <cell r="A25">
            <v>18</v>
          </cell>
          <cell r="B25" t="str">
            <v>范聿壯</v>
          </cell>
          <cell r="E25" t="str">
            <v>蓬87</v>
          </cell>
          <cell r="G25" t="str">
            <v>周日麒</v>
          </cell>
          <cell r="Q25">
            <v>999</v>
          </cell>
          <cell r="R25">
            <v>999</v>
          </cell>
          <cell r="U25">
            <v>0</v>
          </cell>
        </row>
        <row r="26">
          <cell r="A26">
            <v>19</v>
          </cell>
          <cell r="B26" t="str">
            <v>陳冠龍</v>
          </cell>
          <cell r="D26" t="str">
            <v>南亞技術學院</v>
          </cell>
          <cell r="G26" t="str">
            <v>黃文正</v>
          </cell>
          <cell r="I26" t="str">
            <v>聯合大學</v>
          </cell>
          <cell r="Q26">
            <v>999</v>
          </cell>
          <cell r="R26">
            <v>999</v>
          </cell>
          <cell r="U26">
            <v>0</v>
          </cell>
        </row>
        <row r="27">
          <cell r="A27">
            <v>20</v>
          </cell>
          <cell r="B27" t="str">
            <v>陳柏均</v>
          </cell>
          <cell r="D27" t="str">
            <v>中興大學</v>
          </cell>
          <cell r="G27" t="str">
            <v>駱建勛</v>
          </cell>
          <cell r="I27" t="str">
            <v>霧峰五福國小</v>
          </cell>
          <cell r="Q27">
            <v>999</v>
          </cell>
          <cell r="R27">
            <v>999</v>
          </cell>
          <cell r="U27">
            <v>0</v>
          </cell>
        </row>
        <row r="28">
          <cell r="A28">
            <v>21</v>
          </cell>
          <cell r="B28" t="str">
            <v>鍾捷明</v>
          </cell>
          <cell r="D28" t="str">
            <v>銳朋聯誼會</v>
          </cell>
          <cell r="G28" t="str">
            <v>董劍平</v>
          </cell>
          <cell r="I28" t="str">
            <v>銳朋聯誼會</v>
          </cell>
          <cell r="Q28">
            <v>999</v>
          </cell>
          <cell r="R28">
            <v>999</v>
          </cell>
          <cell r="U28">
            <v>0</v>
          </cell>
        </row>
        <row r="29">
          <cell r="A29">
            <v>22</v>
          </cell>
          <cell r="B29" t="str">
            <v>王世樺</v>
          </cell>
          <cell r="D29" t="str">
            <v>台北市蘭興網球場</v>
          </cell>
          <cell r="G29" t="str">
            <v>莊介甫</v>
          </cell>
          <cell r="I29" t="str">
            <v>台北市蘭興網球場</v>
          </cell>
          <cell r="Q29">
            <v>999</v>
          </cell>
          <cell r="R29">
            <v>999</v>
          </cell>
          <cell r="U29">
            <v>0</v>
          </cell>
        </row>
        <row r="30">
          <cell r="A30">
            <v>23</v>
          </cell>
          <cell r="B30" t="str">
            <v>王浩軒</v>
          </cell>
          <cell r="G30" t="str">
            <v>葉家宏</v>
          </cell>
          <cell r="Q30">
            <v>999</v>
          </cell>
          <cell r="R30">
            <v>999</v>
          </cell>
          <cell r="U30">
            <v>0</v>
          </cell>
        </row>
        <row r="31">
          <cell r="A31">
            <v>24</v>
          </cell>
          <cell r="B31" t="str">
            <v>楊啟弘</v>
          </cell>
          <cell r="D31" t="str">
            <v>臺灣大學</v>
          </cell>
          <cell r="G31" t="str">
            <v>陳穎厚</v>
          </cell>
          <cell r="I31" t="str">
            <v>臺灣大學</v>
          </cell>
          <cell r="Q31">
            <v>999</v>
          </cell>
          <cell r="R31">
            <v>999</v>
          </cell>
          <cell r="U31">
            <v>0</v>
          </cell>
        </row>
        <row r="32">
          <cell r="A32">
            <v>25</v>
          </cell>
          <cell r="B32" t="str">
            <v>許勝英</v>
          </cell>
          <cell r="D32" t="str">
            <v>大佳網球隊</v>
          </cell>
          <cell r="G32" t="str">
            <v>林正茂</v>
          </cell>
          <cell r="I32" t="str">
            <v>大佳網球隊</v>
          </cell>
          <cell r="Q32">
            <v>999</v>
          </cell>
          <cell r="R32">
            <v>999</v>
          </cell>
          <cell r="U32">
            <v>0</v>
          </cell>
        </row>
        <row r="33">
          <cell r="A33">
            <v>26</v>
          </cell>
          <cell r="B33" t="str">
            <v>溫奇勳</v>
          </cell>
          <cell r="D33" t="str">
            <v>大佳網球隊</v>
          </cell>
          <cell r="G33" t="str">
            <v>阮國賓</v>
          </cell>
          <cell r="Q33">
            <v>999</v>
          </cell>
          <cell r="R33">
            <v>999</v>
          </cell>
          <cell r="U33">
            <v>0</v>
          </cell>
        </row>
        <row r="34">
          <cell r="A34">
            <v>27</v>
          </cell>
          <cell r="B34" t="str">
            <v>林琦惟</v>
          </cell>
          <cell r="G34" t="str">
            <v>吳彧愷</v>
          </cell>
          <cell r="Q34">
            <v>999</v>
          </cell>
          <cell r="R34">
            <v>999</v>
          </cell>
          <cell r="U34">
            <v>0</v>
          </cell>
        </row>
        <row r="35">
          <cell r="A35">
            <v>28</v>
          </cell>
          <cell r="B35" t="str">
            <v>柳柏任</v>
          </cell>
          <cell r="G35" t="str">
            <v>沈敬翔</v>
          </cell>
          <cell r="Q35">
            <v>999</v>
          </cell>
          <cell r="R35">
            <v>999</v>
          </cell>
          <cell r="U35">
            <v>0</v>
          </cell>
        </row>
        <row r="36">
          <cell r="A36">
            <v>29</v>
          </cell>
          <cell r="B36" t="str">
            <v>黃健峰</v>
          </cell>
          <cell r="D36" t="str">
            <v>新興國中</v>
          </cell>
          <cell r="G36" t="str">
            <v>黃潤泰</v>
          </cell>
          <cell r="I36" t="str">
            <v>新興國中</v>
          </cell>
          <cell r="Q36">
            <v>999</v>
          </cell>
          <cell r="R36">
            <v>999</v>
          </cell>
          <cell r="U36">
            <v>0</v>
          </cell>
        </row>
        <row r="37">
          <cell r="A37">
            <v>30</v>
          </cell>
          <cell r="B37" t="str">
            <v>曾智仁</v>
          </cell>
          <cell r="D37" t="str">
            <v>北台灣科技學院</v>
          </cell>
          <cell r="G37" t="str">
            <v>楊忠正</v>
          </cell>
          <cell r="I37" t="str">
            <v>北台灣科技學院</v>
          </cell>
          <cell r="Q37">
            <v>999</v>
          </cell>
          <cell r="R37">
            <v>999</v>
          </cell>
          <cell r="U37">
            <v>0</v>
          </cell>
        </row>
        <row r="38">
          <cell r="A38">
            <v>31</v>
          </cell>
          <cell r="B38" t="str">
            <v>黃子綸</v>
          </cell>
          <cell r="D38" t="str">
            <v>瑞湖</v>
          </cell>
          <cell r="G38" t="str">
            <v>盧明泉</v>
          </cell>
          <cell r="I38" t="str">
            <v>瑞湖</v>
          </cell>
          <cell r="Q38">
            <v>999</v>
          </cell>
          <cell r="R38">
            <v>999</v>
          </cell>
          <cell r="U38">
            <v>0</v>
          </cell>
        </row>
        <row r="39">
          <cell r="A39">
            <v>32</v>
          </cell>
          <cell r="B39" t="str">
            <v>陳潤甫</v>
          </cell>
          <cell r="G39" t="str">
            <v>鄭茂宏</v>
          </cell>
          <cell r="Q39">
            <v>999</v>
          </cell>
          <cell r="R39">
            <v>999</v>
          </cell>
          <cell r="U39">
            <v>0</v>
          </cell>
        </row>
        <row r="40">
          <cell r="A40">
            <v>33</v>
          </cell>
          <cell r="B40" t="str">
            <v>林家瑞</v>
          </cell>
          <cell r="D40" t="str">
            <v>台科大</v>
          </cell>
          <cell r="G40" t="str">
            <v>黃弘宇</v>
          </cell>
          <cell r="Q40">
            <v>999</v>
          </cell>
          <cell r="R40">
            <v>999</v>
          </cell>
          <cell r="U40">
            <v>0</v>
          </cell>
        </row>
        <row r="41">
          <cell r="A41">
            <v>34</v>
          </cell>
          <cell r="B41" t="str">
            <v>林瑋民</v>
          </cell>
          <cell r="D41" t="str">
            <v>台科大</v>
          </cell>
          <cell r="G41" t="str">
            <v>張家銘</v>
          </cell>
          <cell r="Q41">
            <v>999</v>
          </cell>
          <cell r="R41">
            <v>999</v>
          </cell>
          <cell r="U41">
            <v>0</v>
          </cell>
        </row>
        <row r="42">
          <cell r="A42">
            <v>35</v>
          </cell>
          <cell r="B42" t="str">
            <v>王耀德</v>
          </cell>
          <cell r="D42" t="str">
            <v>台科大</v>
          </cell>
          <cell r="G42" t="str">
            <v>駱豊儒</v>
          </cell>
          <cell r="I42" t="str">
            <v>台科大</v>
          </cell>
          <cell r="Q42">
            <v>999</v>
          </cell>
          <cell r="R42">
            <v>999</v>
          </cell>
          <cell r="U42">
            <v>0</v>
          </cell>
        </row>
        <row r="43">
          <cell r="A43">
            <v>36</v>
          </cell>
          <cell r="B43" t="str">
            <v>陳家豪</v>
          </cell>
          <cell r="D43" t="str">
            <v>台灣銀行</v>
          </cell>
          <cell r="G43" t="str">
            <v>古清文</v>
          </cell>
          <cell r="I43" t="str">
            <v>國際漢語出版社</v>
          </cell>
          <cell r="Q43">
            <v>999</v>
          </cell>
          <cell r="R43">
            <v>999</v>
          </cell>
          <cell r="U43">
            <v>0</v>
          </cell>
        </row>
        <row r="44">
          <cell r="A44">
            <v>37</v>
          </cell>
          <cell r="B44" t="str">
            <v>鄭則禹</v>
          </cell>
          <cell r="D44" t="str">
            <v>臺北市大湖國小</v>
          </cell>
          <cell r="G44" t="str">
            <v>李駿騰</v>
          </cell>
          <cell r="I44" t="str">
            <v>臺北市大湖國小</v>
          </cell>
          <cell r="Q44">
            <v>999</v>
          </cell>
          <cell r="R44">
            <v>999</v>
          </cell>
          <cell r="U44">
            <v>0</v>
          </cell>
        </row>
        <row r="45">
          <cell r="A45">
            <v>38</v>
          </cell>
          <cell r="B45" t="str">
            <v>黃酩翔</v>
          </cell>
          <cell r="D45" t="str">
            <v>北斗網球場</v>
          </cell>
          <cell r="G45" t="str">
            <v>蔡文凱</v>
          </cell>
          <cell r="I45" t="str">
            <v>北斗網球場</v>
          </cell>
          <cell r="Q45">
            <v>999</v>
          </cell>
          <cell r="R45">
            <v>999</v>
          </cell>
          <cell r="U45">
            <v>0</v>
          </cell>
        </row>
        <row r="46">
          <cell r="A46">
            <v>39</v>
          </cell>
          <cell r="B46" t="str">
            <v>陳威廷</v>
          </cell>
          <cell r="D46" t="str">
            <v>北斗網球場</v>
          </cell>
          <cell r="G46" t="str">
            <v>林宏諭</v>
          </cell>
          <cell r="I46" t="str">
            <v>北斗網球場</v>
          </cell>
          <cell r="Q46">
            <v>999</v>
          </cell>
          <cell r="R46">
            <v>999</v>
          </cell>
          <cell r="U46">
            <v>0</v>
          </cell>
        </row>
        <row r="47">
          <cell r="A47">
            <v>40</v>
          </cell>
          <cell r="B47" t="str">
            <v>黃家榮</v>
          </cell>
          <cell r="D47" t="str">
            <v>大同大學</v>
          </cell>
          <cell r="G47" t="str">
            <v>黃嘉順</v>
          </cell>
          <cell r="I47" t="str">
            <v>大同大學</v>
          </cell>
          <cell r="Q47">
            <v>999</v>
          </cell>
          <cell r="R47">
            <v>999</v>
          </cell>
          <cell r="U47">
            <v>0</v>
          </cell>
        </row>
        <row r="48">
          <cell r="A48">
            <v>41</v>
          </cell>
          <cell r="B48" t="str">
            <v>馬連成</v>
          </cell>
          <cell r="G48" t="str">
            <v>江德仁</v>
          </cell>
          <cell r="Q48">
            <v>999</v>
          </cell>
          <cell r="R48">
            <v>999</v>
          </cell>
          <cell r="U48">
            <v>0</v>
          </cell>
        </row>
        <row r="49">
          <cell r="A49">
            <v>42</v>
          </cell>
          <cell r="B49" t="str">
            <v>張延年</v>
          </cell>
          <cell r="G49" t="str">
            <v>劉益仁</v>
          </cell>
          <cell r="Q49">
            <v>999</v>
          </cell>
          <cell r="R49">
            <v>999</v>
          </cell>
          <cell r="U49">
            <v>0</v>
          </cell>
        </row>
        <row r="50">
          <cell r="A50">
            <v>43</v>
          </cell>
          <cell r="B50" t="str">
            <v>林國卿</v>
          </cell>
          <cell r="D50" t="str">
            <v>大佳網球隊</v>
          </cell>
          <cell r="G50" t="str">
            <v>陳明顯</v>
          </cell>
          <cell r="I50" t="str">
            <v>大佳網球隊</v>
          </cell>
          <cell r="Q50">
            <v>999</v>
          </cell>
          <cell r="R50">
            <v>999</v>
          </cell>
          <cell r="U50">
            <v>0</v>
          </cell>
        </row>
        <row r="51">
          <cell r="A51">
            <v>44</v>
          </cell>
          <cell r="B51" t="str">
            <v>郭繼華</v>
          </cell>
          <cell r="D51" t="str">
            <v>旭鴻公司</v>
          </cell>
          <cell r="G51" t="str">
            <v>郭建鴻</v>
          </cell>
          <cell r="I51" t="str">
            <v>敦化國中</v>
          </cell>
          <cell r="Q51">
            <v>999</v>
          </cell>
          <cell r="R51">
            <v>999</v>
          </cell>
          <cell r="U51">
            <v>0</v>
          </cell>
        </row>
        <row r="52">
          <cell r="A52">
            <v>45</v>
          </cell>
          <cell r="B52" t="str">
            <v>賴隆平</v>
          </cell>
          <cell r="D52" t="str">
            <v>海岸巡防署</v>
          </cell>
          <cell r="G52" t="str">
            <v>王治平</v>
          </cell>
          <cell r="I52" t="str">
            <v>海岸巡防署</v>
          </cell>
          <cell r="Q52">
            <v>999</v>
          </cell>
          <cell r="R52">
            <v>999</v>
          </cell>
          <cell r="U52">
            <v>0</v>
          </cell>
        </row>
        <row r="53">
          <cell r="A53">
            <v>46</v>
          </cell>
          <cell r="B53" t="str">
            <v>林日成</v>
          </cell>
          <cell r="D53" t="str">
            <v>中興高中</v>
          </cell>
          <cell r="G53" t="str">
            <v>邱亦豪</v>
          </cell>
          <cell r="I53" t="str">
            <v>中興高中</v>
          </cell>
          <cell r="Q53">
            <v>999</v>
          </cell>
          <cell r="R53">
            <v>999</v>
          </cell>
          <cell r="U53">
            <v>0</v>
          </cell>
        </row>
        <row r="54">
          <cell r="A54">
            <v>47</v>
          </cell>
          <cell r="B54" t="str">
            <v>朱耀庭</v>
          </cell>
          <cell r="G54" t="str">
            <v>游昆傑</v>
          </cell>
          <cell r="Q54">
            <v>999</v>
          </cell>
          <cell r="R54">
            <v>999</v>
          </cell>
          <cell r="U54">
            <v>0</v>
          </cell>
        </row>
        <row r="55">
          <cell r="A55">
            <v>48</v>
          </cell>
          <cell r="B55" t="str">
            <v>陳信全</v>
          </cell>
          <cell r="D55" t="str">
            <v>北台灣技術學院</v>
          </cell>
          <cell r="G55" t="str">
            <v>鄭之岳</v>
          </cell>
          <cell r="I55" t="str">
            <v>北台灣技術學院</v>
          </cell>
          <cell r="Q55">
            <v>999</v>
          </cell>
          <cell r="R55">
            <v>999</v>
          </cell>
          <cell r="U55">
            <v>0</v>
          </cell>
        </row>
        <row r="56">
          <cell r="A56">
            <v>49</v>
          </cell>
          <cell r="B56" t="str">
            <v>鄭智巍</v>
          </cell>
          <cell r="D56" t="str">
            <v>北台灣技術學院</v>
          </cell>
          <cell r="G56" t="str">
            <v>郭金龍</v>
          </cell>
          <cell r="I56" t="str">
            <v>北台灣技術學院</v>
          </cell>
          <cell r="Q56">
            <v>999</v>
          </cell>
          <cell r="R56">
            <v>999</v>
          </cell>
          <cell r="U56">
            <v>0</v>
          </cell>
        </row>
        <row r="57">
          <cell r="A57">
            <v>50</v>
          </cell>
          <cell r="B57" t="str">
            <v>陶璽文</v>
          </cell>
          <cell r="G57" t="str">
            <v>劉浩良</v>
          </cell>
          <cell r="Q57">
            <v>999</v>
          </cell>
          <cell r="R57">
            <v>999</v>
          </cell>
          <cell r="U57">
            <v>0</v>
          </cell>
        </row>
        <row r="58">
          <cell r="A58">
            <v>51</v>
          </cell>
          <cell r="B58" t="str">
            <v>楊凱捷</v>
          </cell>
          <cell r="D58" t="str">
            <v>中國文化大學</v>
          </cell>
          <cell r="G58" t="str">
            <v>劉鎧綸</v>
          </cell>
          <cell r="I58" t="str">
            <v>中國文化大學</v>
          </cell>
          <cell r="Q58">
            <v>999</v>
          </cell>
          <cell r="R58">
            <v>999</v>
          </cell>
          <cell r="U58">
            <v>0</v>
          </cell>
        </row>
        <row r="59">
          <cell r="A59">
            <v>52</v>
          </cell>
          <cell r="B59" t="str">
            <v>謝丞宜</v>
          </cell>
          <cell r="D59" t="str">
            <v>中國文化大學</v>
          </cell>
          <cell r="G59" t="str">
            <v>葉鴻亨</v>
          </cell>
          <cell r="I59" t="str">
            <v>中國文化大學</v>
          </cell>
          <cell r="Q59">
            <v>999</v>
          </cell>
          <cell r="R59">
            <v>999</v>
          </cell>
          <cell r="U59">
            <v>0</v>
          </cell>
        </row>
        <row r="60">
          <cell r="A60">
            <v>53</v>
          </cell>
          <cell r="B60" t="str">
            <v>吳宗翰</v>
          </cell>
          <cell r="D60" t="str">
            <v>中國文化大學</v>
          </cell>
          <cell r="G60" t="str">
            <v>李睿哲</v>
          </cell>
          <cell r="I60" t="str">
            <v>中國文化大學</v>
          </cell>
          <cell r="Q60">
            <v>999</v>
          </cell>
          <cell r="R60">
            <v>999</v>
          </cell>
          <cell r="U60">
            <v>0</v>
          </cell>
        </row>
        <row r="61">
          <cell r="A61">
            <v>54</v>
          </cell>
          <cell r="B61" t="str">
            <v>李旻桓</v>
          </cell>
          <cell r="D61" t="str">
            <v>中國文化大學</v>
          </cell>
          <cell r="G61" t="str">
            <v>白峻豪</v>
          </cell>
          <cell r="I61" t="str">
            <v>中國文化大學</v>
          </cell>
          <cell r="Q61">
            <v>999</v>
          </cell>
          <cell r="R61">
            <v>999</v>
          </cell>
          <cell r="U61">
            <v>0</v>
          </cell>
        </row>
        <row r="62">
          <cell r="A62">
            <v>55</v>
          </cell>
          <cell r="B62" t="str">
            <v>吳以謙</v>
          </cell>
          <cell r="D62" t="str">
            <v>三民高中</v>
          </cell>
          <cell r="G62" t="str">
            <v>曾柏瑞</v>
          </cell>
          <cell r="I62" t="str">
            <v>三民高中</v>
          </cell>
          <cell r="Q62">
            <v>999</v>
          </cell>
          <cell r="R62">
            <v>999</v>
          </cell>
          <cell r="U62">
            <v>0</v>
          </cell>
        </row>
        <row r="63">
          <cell r="A63">
            <v>56</v>
          </cell>
          <cell r="B63" t="str">
            <v>范修豪</v>
          </cell>
          <cell r="D63" t="str">
            <v>至善國中</v>
          </cell>
          <cell r="G63" t="str">
            <v>謝宗祐</v>
          </cell>
          <cell r="I63" t="str">
            <v>至善國中</v>
          </cell>
          <cell r="Q63">
            <v>999</v>
          </cell>
          <cell r="R63">
            <v>999</v>
          </cell>
          <cell r="U63">
            <v>0</v>
          </cell>
        </row>
        <row r="64">
          <cell r="A64">
            <v>57</v>
          </cell>
          <cell r="B64" t="str">
            <v>陳經閔</v>
          </cell>
          <cell r="D64" t="str">
            <v>至善國中</v>
          </cell>
          <cell r="G64" t="str">
            <v>福岡龍一郎</v>
          </cell>
          <cell r="I64" t="str">
            <v>台北日橋學校</v>
          </cell>
          <cell r="Q64">
            <v>999</v>
          </cell>
          <cell r="R64">
            <v>999</v>
          </cell>
          <cell r="U64">
            <v>0</v>
          </cell>
        </row>
        <row r="65">
          <cell r="A65">
            <v>58</v>
          </cell>
          <cell r="B65" t="str">
            <v>林宜陽</v>
          </cell>
          <cell r="D65" t="str">
            <v>北市陽明高中</v>
          </cell>
          <cell r="G65" t="str">
            <v>黃則元</v>
          </cell>
          <cell r="I65" t="str">
            <v>北市陽明高中</v>
          </cell>
          <cell r="Q65">
            <v>999</v>
          </cell>
          <cell r="R65">
            <v>999</v>
          </cell>
          <cell r="U65">
            <v>0</v>
          </cell>
        </row>
        <row r="66">
          <cell r="A66">
            <v>59</v>
          </cell>
          <cell r="B66" t="str">
            <v>BYE</v>
          </cell>
          <cell r="G66" t="str">
            <v>BYE</v>
          </cell>
          <cell r="Q66">
            <v>999</v>
          </cell>
          <cell r="R66">
            <v>999</v>
          </cell>
          <cell r="U66">
            <v>0</v>
          </cell>
        </row>
        <row r="67">
          <cell r="A67">
            <v>60</v>
          </cell>
          <cell r="B67" t="str">
            <v>BYE</v>
          </cell>
          <cell r="G67" t="str">
            <v>BYE</v>
          </cell>
          <cell r="Q67">
            <v>999</v>
          </cell>
          <cell r="R67">
            <v>999</v>
          </cell>
          <cell r="U67">
            <v>0</v>
          </cell>
        </row>
        <row r="68">
          <cell r="A68">
            <v>61</v>
          </cell>
          <cell r="B68" t="str">
            <v>BYE</v>
          </cell>
          <cell r="G68" t="str">
            <v>BYE</v>
          </cell>
          <cell r="Q68">
            <v>999</v>
          </cell>
          <cell r="R68">
            <v>999</v>
          </cell>
          <cell r="U68">
            <v>0</v>
          </cell>
        </row>
        <row r="69">
          <cell r="A69">
            <v>62</v>
          </cell>
          <cell r="B69" t="str">
            <v>BYE</v>
          </cell>
          <cell r="G69" t="str">
            <v>BYE</v>
          </cell>
          <cell r="Q69">
            <v>999</v>
          </cell>
          <cell r="R69">
            <v>999</v>
          </cell>
          <cell r="U69">
            <v>0</v>
          </cell>
        </row>
        <row r="70">
          <cell r="A70">
            <v>63</v>
          </cell>
          <cell r="B70" t="str">
            <v>BYE</v>
          </cell>
          <cell r="G70" t="str">
            <v>BYE</v>
          </cell>
          <cell r="Q70">
            <v>999</v>
          </cell>
          <cell r="R70">
            <v>999</v>
          </cell>
          <cell r="U70">
            <v>0</v>
          </cell>
        </row>
        <row r="71">
          <cell r="A71">
            <v>64</v>
          </cell>
          <cell r="B71" t="str">
            <v>BYE</v>
          </cell>
          <cell r="G71" t="str">
            <v>BYE</v>
          </cell>
          <cell r="Q71">
            <v>999</v>
          </cell>
          <cell r="R71">
            <v>999</v>
          </cell>
          <cell r="U71">
            <v>0</v>
          </cell>
        </row>
      </sheetData>
      <sheetData sheetId="5">
        <row r="7">
          <cell r="A7" t="str">
            <v>Line</v>
          </cell>
          <cell r="B7" t="str">
            <v>姓名</v>
          </cell>
          <cell r="D7" t="str">
            <v>學校</v>
          </cell>
          <cell r="E7" t="str">
            <v>排名</v>
          </cell>
          <cell r="F7" t="str">
            <v>Pro
Rank</v>
          </cell>
          <cell r="G7" t="str">
            <v>姓名</v>
          </cell>
          <cell r="I7" t="str">
            <v>學校</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黃中燕</v>
          </cell>
          <cell r="D8" t="str">
            <v>鶯歌國小</v>
          </cell>
          <cell r="G8" t="str">
            <v>何利雪莉</v>
          </cell>
          <cell r="I8" t="str">
            <v>新興國中</v>
          </cell>
          <cell r="Q8">
            <v>999</v>
          </cell>
          <cell r="R8">
            <v>999</v>
          </cell>
        </row>
        <row r="9">
          <cell r="A9">
            <v>2</v>
          </cell>
          <cell r="B9" t="str">
            <v>何怡萍</v>
          </cell>
          <cell r="G9" t="str">
            <v>范姜行樂</v>
          </cell>
          <cell r="Q9">
            <v>999</v>
          </cell>
          <cell r="R9">
            <v>999</v>
          </cell>
        </row>
        <row r="10">
          <cell r="A10">
            <v>3</v>
          </cell>
          <cell r="B10" t="str">
            <v>陳韻雯</v>
          </cell>
          <cell r="D10" t="str">
            <v>LuLu網球</v>
          </cell>
          <cell r="G10" t="str">
            <v>飯田美由貴</v>
          </cell>
          <cell r="I10" t="str">
            <v>LuLu網球</v>
          </cell>
          <cell r="Q10">
            <v>999</v>
          </cell>
          <cell r="R10">
            <v>999</v>
          </cell>
        </row>
        <row r="11">
          <cell r="A11">
            <v>4</v>
          </cell>
          <cell r="B11" t="str">
            <v>余淑貞</v>
          </cell>
          <cell r="D11" t="str">
            <v>LuLu網球</v>
          </cell>
          <cell r="G11" t="str">
            <v>林玉娟</v>
          </cell>
          <cell r="I11" t="str">
            <v>LuLu網球</v>
          </cell>
          <cell r="Q11">
            <v>999</v>
          </cell>
          <cell r="R11">
            <v>999</v>
          </cell>
        </row>
        <row r="12">
          <cell r="A12">
            <v>5</v>
          </cell>
          <cell r="B12" t="str">
            <v>黃亞苓</v>
          </cell>
          <cell r="D12" t="str">
            <v>銳朋聯誼會</v>
          </cell>
          <cell r="G12" t="str">
            <v>詹培智</v>
          </cell>
          <cell r="I12" t="str">
            <v>銳朋聯誼會</v>
          </cell>
          <cell r="Q12">
            <v>999</v>
          </cell>
          <cell r="R12">
            <v>999</v>
          </cell>
        </row>
        <row r="13">
          <cell r="A13">
            <v>6</v>
          </cell>
          <cell r="B13" t="str">
            <v>張珮洵</v>
          </cell>
          <cell r="D13" t="str">
            <v>LuLu網球</v>
          </cell>
          <cell r="G13" t="str">
            <v>陳清容</v>
          </cell>
          <cell r="I13" t="str">
            <v>LuLu網球</v>
          </cell>
          <cell r="Q13">
            <v>999</v>
          </cell>
          <cell r="R13">
            <v>999</v>
          </cell>
        </row>
        <row r="14">
          <cell r="A14">
            <v>7</v>
          </cell>
          <cell r="B14" t="str">
            <v>黃慧華</v>
          </cell>
          <cell r="G14" t="str">
            <v>林敏</v>
          </cell>
          <cell r="Q14">
            <v>999</v>
          </cell>
          <cell r="R14">
            <v>999</v>
          </cell>
        </row>
        <row r="15">
          <cell r="A15">
            <v>8</v>
          </cell>
          <cell r="B15" t="str">
            <v>林孟儒</v>
          </cell>
          <cell r="D15" t="str">
            <v>台科大</v>
          </cell>
          <cell r="G15" t="str">
            <v>周姝妤</v>
          </cell>
          <cell r="Q15">
            <v>999</v>
          </cell>
          <cell r="R15">
            <v>999</v>
          </cell>
        </row>
        <row r="16">
          <cell r="A16">
            <v>9</v>
          </cell>
          <cell r="B16" t="str">
            <v>郭鳳如</v>
          </cell>
          <cell r="D16" t="str">
            <v>台科大</v>
          </cell>
          <cell r="G16" t="str">
            <v>陳英維</v>
          </cell>
          <cell r="Q16">
            <v>999</v>
          </cell>
          <cell r="R16">
            <v>999</v>
          </cell>
        </row>
        <row r="17">
          <cell r="A17">
            <v>10</v>
          </cell>
          <cell r="B17" t="str">
            <v>賴冠錞</v>
          </cell>
          <cell r="D17" t="str">
            <v>中國文化大學</v>
          </cell>
          <cell r="G17" t="str">
            <v>黃于恬</v>
          </cell>
          <cell r="I17" t="str">
            <v>中國文化大學</v>
          </cell>
          <cell r="Q17">
            <v>999</v>
          </cell>
          <cell r="R17">
            <v>999</v>
          </cell>
          <cell r="U17">
            <v>0</v>
          </cell>
        </row>
        <row r="18">
          <cell r="A18">
            <v>11</v>
          </cell>
          <cell r="B18" t="str">
            <v>毛詠</v>
          </cell>
          <cell r="G18" t="str">
            <v>林郁如</v>
          </cell>
          <cell r="Q18">
            <v>999</v>
          </cell>
          <cell r="R18">
            <v>999</v>
          </cell>
          <cell r="U18">
            <v>0</v>
          </cell>
        </row>
        <row r="19">
          <cell r="A19">
            <v>12</v>
          </cell>
          <cell r="B19" t="str">
            <v>唐葳 </v>
          </cell>
          <cell r="D19" t="str">
            <v>大湖國小</v>
          </cell>
          <cell r="G19" t="str">
            <v>張元瑋</v>
          </cell>
          <cell r="I19" t="str">
            <v>至善國中</v>
          </cell>
          <cell r="Q19" t="e">
            <v>#REF!</v>
          </cell>
          <cell r="R19" t="e">
            <v>#REF!</v>
          </cell>
        </row>
        <row r="20">
          <cell r="A20">
            <v>13</v>
          </cell>
          <cell r="B20" t="str">
            <v>BYE</v>
          </cell>
          <cell r="G20" t="str">
            <v>BYE</v>
          </cell>
          <cell r="Q20">
            <v>999</v>
          </cell>
          <cell r="R20">
            <v>999</v>
          </cell>
          <cell r="U20">
            <v>0</v>
          </cell>
        </row>
        <row r="21">
          <cell r="A21">
            <v>14</v>
          </cell>
          <cell r="B21" t="str">
            <v>BYE</v>
          </cell>
          <cell r="G21" t="str">
            <v>BYE</v>
          </cell>
          <cell r="Q21">
            <v>999</v>
          </cell>
          <cell r="R21">
            <v>999</v>
          </cell>
          <cell r="U21">
            <v>0</v>
          </cell>
        </row>
        <row r="22">
          <cell r="A22">
            <v>15</v>
          </cell>
          <cell r="B22" t="str">
            <v>BYE</v>
          </cell>
          <cell r="G22" t="str">
            <v>BYE</v>
          </cell>
          <cell r="Q22">
            <v>999</v>
          </cell>
          <cell r="R22">
            <v>999</v>
          </cell>
          <cell r="U22">
            <v>0</v>
          </cell>
        </row>
        <row r="23">
          <cell r="A23">
            <v>16</v>
          </cell>
          <cell r="B23" t="str">
            <v>BYE</v>
          </cell>
          <cell r="G23" t="str">
            <v>BYE</v>
          </cell>
          <cell r="Q23">
            <v>999</v>
          </cell>
          <cell r="R23">
            <v>999</v>
          </cell>
          <cell r="U2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 SetUp"/>
      <sheetName val="男單"/>
      <sheetName val="男單64籤"/>
      <sheetName val="女單準備名單"/>
      <sheetName val="女單16籤"/>
      <sheetName val="男雙準備名單"/>
      <sheetName val="男雙16籤"/>
      <sheetName val="女雙準備名單"/>
      <sheetName val="女雙4籤"/>
    </sheetNames>
    <definedNames>
      <definedName name="Jun_Hide_CU"/>
      <definedName name="Jun_Show_CU"/>
    </definedNames>
    <sheetDataSet>
      <sheetData sheetId="0">
        <row r="6">
          <cell r="A6" t="str">
            <v>FILA盃全國乙組網球排名賽</v>
          </cell>
        </row>
        <row r="8">
          <cell r="A8" t="str">
            <v>FILA盃全國乙組網球排名賽</v>
          </cell>
        </row>
        <row r="10">
          <cell r="A10" t="str">
            <v>20~21/03/2010</v>
          </cell>
          <cell r="C10" t="str">
            <v>臺北內湖彩虹河濱公園</v>
          </cell>
          <cell r="E10" t="str">
            <v>王凌華</v>
          </cell>
        </row>
      </sheetData>
      <sheetData sheetId="5">
        <row r="7">
          <cell r="A7" t="str">
            <v>Line</v>
          </cell>
          <cell r="B7" t="str">
            <v>姓名</v>
          </cell>
          <cell r="D7" t="str">
            <v>學校</v>
          </cell>
          <cell r="E7" t="str">
            <v>排名</v>
          </cell>
          <cell r="G7" t="str">
            <v>姓名</v>
          </cell>
          <cell r="I7" t="str">
            <v>學校</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張汶皓</v>
          </cell>
          <cell r="D8" t="str">
            <v>三重高中</v>
          </cell>
          <cell r="G8" t="str">
            <v>郭晉丞</v>
          </cell>
          <cell r="I8" t="str">
            <v>三重高中</v>
          </cell>
          <cell r="Q8">
            <v>999</v>
          </cell>
          <cell r="R8">
            <v>999</v>
          </cell>
          <cell r="U8">
            <v>0</v>
          </cell>
        </row>
        <row r="9">
          <cell r="A9">
            <v>2</v>
          </cell>
          <cell r="B9" t="str">
            <v>謝博安</v>
          </cell>
          <cell r="D9" t="str">
            <v>新泰國中</v>
          </cell>
          <cell r="G9" t="str">
            <v>郭丞善</v>
          </cell>
          <cell r="I9" t="str">
            <v>新泰國中</v>
          </cell>
          <cell r="Q9">
            <v>999</v>
          </cell>
          <cell r="R9">
            <v>999</v>
          </cell>
          <cell r="U9">
            <v>0</v>
          </cell>
        </row>
        <row r="10">
          <cell r="A10">
            <v>3</v>
          </cell>
          <cell r="B10" t="str">
            <v>吳佩蓉</v>
          </cell>
          <cell r="D10" t="str">
            <v>悠活網球隊</v>
          </cell>
          <cell r="G10" t="str">
            <v>吳添勝</v>
          </cell>
          <cell r="I10" t="str">
            <v>悠活網球隊</v>
          </cell>
          <cell r="Q10">
            <v>999</v>
          </cell>
          <cell r="R10">
            <v>999</v>
          </cell>
          <cell r="U10">
            <v>0</v>
          </cell>
        </row>
        <row r="11">
          <cell r="A11">
            <v>4</v>
          </cell>
          <cell r="B11" t="str">
            <v>王浩軒</v>
          </cell>
          <cell r="G11" t="str">
            <v>葉家宏</v>
          </cell>
          <cell r="Q11">
            <v>999</v>
          </cell>
          <cell r="R11">
            <v>999</v>
          </cell>
          <cell r="U11">
            <v>0</v>
          </cell>
        </row>
        <row r="12">
          <cell r="A12">
            <v>5</v>
          </cell>
          <cell r="B12" t="str">
            <v>鄭忠慶</v>
          </cell>
          <cell r="G12" t="str">
            <v>袁明嶸</v>
          </cell>
          <cell r="Q12">
            <v>999</v>
          </cell>
          <cell r="R12">
            <v>999</v>
          </cell>
          <cell r="U12">
            <v>0</v>
          </cell>
        </row>
        <row r="13">
          <cell r="A13">
            <v>6</v>
          </cell>
          <cell r="B13" t="str">
            <v>謝偉鴻</v>
          </cell>
          <cell r="G13" t="str">
            <v>陳建成</v>
          </cell>
          <cell r="Q13">
            <v>999</v>
          </cell>
          <cell r="R13">
            <v>999</v>
          </cell>
          <cell r="U13">
            <v>0</v>
          </cell>
        </row>
        <row r="14">
          <cell r="A14">
            <v>7</v>
          </cell>
          <cell r="B14" t="str">
            <v>黃友君</v>
          </cell>
          <cell r="D14" t="str">
            <v>振興醫院</v>
          </cell>
          <cell r="G14" t="str">
            <v>湯偉</v>
          </cell>
          <cell r="I14" t="str">
            <v>九鼎法律事務所</v>
          </cell>
          <cell r="Q14">
            <v>999</v>
          </cell>
          <cell r="R14">
            <v>999</v>
          </cell>
          <cell r="U14">
            <v>0</v>
          </cell>
        </row>
        <row r="15">
          <cell r="A15">
            <v>8</v>
          </cell>
          <cell r="B15" t="str">
            <v>何家榮</v>
          </cell>
          <cell r="D15" t="str">
            <v>台電</v>
          </cell>
          <cell r="G15" t="str">
            <v>陳璿臣</v>
          </cell>
          <cell r="Q15">
            <v>999</v>
          </cell>
          <cell r="R15">
            <v>999</v>
          </cell>
          <cell r="U15">
            <v>0</v>
          </cell>
        </row>
        <row r="16">
          <cell r="A16">
            <v>9</v>
          </cell>
          <cell r="B16" t="str">
            <v>陳慶尚</v>
          </cell>
          <cell r="D16" t="str">
            <v>社會一族</v>
          </cell>
          <cell r="G16" t="str">
            <v>游添宜</v>
          </cell>
          <cell r="I16" t="str">
            <v>社會一族</v>
          </cell>
          <cell r="Q16">
            <v>999</v>
          </cell>
          <cell r="R16">
            <v>999</v>
          </cell>
          <cell r="U16">
            <v>0</v>
          </cell>
        </row>
        <row r="17">
          <cell r="A17">
            <v>10</v>
          </cell>
          <cell r="B17" t="str">
            <v>黃酩翔</v>
          </cell>
          <cell r="D17" t="str">
            <v>北斗網球場</v>
          </cell>
          <cell r="G17" t="str">
            <v>蔡文凱</v>
          </cell>
          <cell r="I17" t="str">
            <v>北斗網球場</v>
          </cell>
          <cell r="Q17">
            <v>999</v>
          </cell>
          <cell r="R17">
            <v>999</v>
          </cell>
          <cell r="U17">
            <v>0</v>
          </cell>
        </row>
        <row r="18">
          <cell r="A18">
            <v>11</v>
          </cell>
          <cell r="B18" t="str">
            <v>黃家榮</v>
          </cell>
          <cell r="D18" t="str">
            <v>大同大學</v>
          </cell>
          <cell r="G18" t="str">
            <v>李威億</v>
          </cell>
          <cell r="I18" t="str">
            <v>大同大學</v>
          </cell>
          <cell r="Q18">
            <v>999</v>
          </cell>
          <cell r="R18">
            <v>999</v>
          </cell>
          <cell r="U18">
            <v>0</v>
          </cell>
        </row>
        <row r="19">
          <cell r="A19">
            <v>12</v>
          </cell>
          <cell r="B19" t="str">
            <v>杜柏翰</v>
          </cell>
          <cell r="D19" t="str">
            <v>北市中興高中</v>
          </cell>
          <cell r="G19" t="str">
            <v>薛博瀚</v>
          </cell>
          <cell r="I19" t="str">
            <v>北市中興高中</v>
          </cell>
          <cell r="Q19">
            <v>999</v>
          </cell>
          <cell r="R19">
            <v>999</v>
          </cell>
          <cell r="U19">
            <v>0</v>
          </cell>
        </row>
        <row r="20">
          <cell r="A20">
            <v>13</v>
          </cell>
          <cell r="B20" t="str">
            <v>邵祺欽</v>
          </cell>
          <cell r="D20" t="str">
            <v>日商野村總合研究所</v>
          </cell>
          <cell r="G20" t="str">
            <v>李宗憲</v>
          </cell>
          <cell r="Q20">
            <v>999</v>
          </cell>
          <cell r="R20">
            <v>999</v>
          </cell>
          <cell r="U20">
            <v>0</v>
          </cell>
        </row>
        <row r="21">
          <cell r="A21">
            <v>14</v>
          </cell>
          <cell r="B21" t="str">
            <v>江文樹</v>
          </cell>
          <cell r="D21" t="str">
            <v>文化大學</v>
          </cell>
          <cell r="G21" t="str">
            <v>吳震夏</v>
          </cell>
          <cell r="I21" t="str">
            <v>文化大學</v>
          </cell>
          <cell r="Q21" t="e">
            <v>#REF!</v>
          </cell>
          <cell r="R21" t="e">
            <v>#REF!</v>
          </cell>
        </row>
        <row r="22">
          <cell r="A22">
            <v>15</v>
          </cell>
          <cell r="B22" t="str">
            <v>黃政源</v>
          </cell>
          <cell r="G22" t="str">
            <v>楊志東</v>
          </cell>
          <cell r="Q22">
            <v>999</v>
          </cell>
          <cell r="R22">
            <v>999</v>
          </cell>
          <cell r="U22">
            <v>0</v>
          </cell>
        </row>
        <row r="23">
          <cell r="A23">
            <v>16</v>
          </cell>
          <cell r="B23" t="str">
            <v>林宏霖</v>
          </cell>
          <cell r="D23" t="str">
            <v>北市陽明高中</v>
          </cell>
          <cell r="G23" t="str">
            <v>蕭光志</v>
          </cell>
          <cell r="I23" t="str">
            <v>北市陽明高中</v>
          </cell>
          <cell r="Q23">
            <v>999</v>
          </cell>
          <cell r="R23">
            <v>999</v>
          </cell>
          <cell r="U23">
            <v>0</v>
          </cell>
        </row>
        <row r="24">
          <cell r="A24">
            <v>17</v>
          </cell>
          <cell r="Q24">
            <v>999</v>
          </cell>
          <cell r="R24">
            <v>999</v>
          </cell>
          <cell r="U24">
            <v>0</v>
          </cell>
        </row>
        <row r="25">
          <cell r="A25">
            <v>18</v>
          </cell>
          <cell r="Q25" t="str">
            <v/>
          </cell>
          <cell r="R25" t="str">
            <v/>
          </cell>
          <cell r="U25">
            <v>0</v>
          </cell>
        </row>
        <row r="26">
          <cell r="A26">
            <v>19</v>
          </cell>
          <cell r="Q26" t="str">
            <v/>
          </cell>
          <cell r="R26" t="str">
            <v/>
          </cell>
          <cell r="U26">
            <v>0</v>
          </cell>
        </row>
        <row r="27">
          <cell r="A27">
            <v>20</v>
          </cell>
          <cell r="Q27" t="str">
            <v/>
          </cell>
          <cell r="R27" t="str">
            <v/>
          </cell>
          <cell r="U27">
            <v>0</v>
          </cell>
        </row>
        <row r="28">
          <cell r="A28">
            <v>21</v>
          </cell>
          <cell r="Q28" t="str">
            <v/>
          </cell>
          <cell r="R28" t="str">
            <v/>
          </cell>
          <cell r="U28">
            <v>0</v>
          </cell>
        </row>
        <row r="29">
          <cell r="A29">
            <v>22</v>
          </cell>
          <cell r="Q29" t="str">
            <v/>
          </cell>
          <cell r="R29" t="str">
            <v/>
          </cell>
          <cell r="U29">
            <v>0</v>
          </cell>
        </row>
        <row r="30">
          <cell r="A30">
            <v>23</v>
          </cell>
          <cell r="Q30" t="str">
            <v/>
          </cell>
          <cell r="R30" t="str">
            <v/>
          </cell>
          <cell r="U30">
            <v>0</v>
          </cell>
        </row>
        <row r="31">
          <cell r="A31">
            <v>24</v>
          </cell>
          <cell r="Q31" t="str">
            <v/>
          </cell>
          <cell r="R31" t="str">
            <v/>
          </cell>
          <cell r="U31">
            <v>0</v>
          </cell>
        </row>
        <row r="32">
          <cell r="A32">
            <v>25</v>
          </cell>
          <cell r="Q32" t="str">
            <v/>
          </cell>
          <cell r="R32" t="str">
            <v/>
          </cell>
          <cell r="U32">
            <v>0</v>
          </cell>
        </row>
        <row r="33">
          <cell r="A33">
            <v>26</v>
          </cell>
          <cell r="Q33" t="str">
            <v/>
          </cell>
          <cell r="R33" t="str">
            <v/>
          </cell>
          <cell r="U33">
            <v>0</v>
          </cell>
        </row>
        <row r="34">
          <cell r="A34">
            <v>27</v>
          </cell>
          <cell r="Q34" t="str">
            <v/>
          </cell>
          <cell r="R34" t="str">
            <v/>
          </cell>
          <cell r="U34">
            <v>0</v>
          </cell>
        </row>
        <row r="35">
          <cell r="A35">
            <v>28</v>
          </cell>
          <cell r="Q35" t="str">
            <v/>
          </cell>
          <cell r="R35" t="str">
            <v/>
          </cell>
          <cell r="U35">
            <v>0</v>
          </cell>
        </row>
        <row r="36">
          <cell r="A36">
            <v>29</v>
          </cell>
          <cell r="Q36" t="str">
            <v/>
          </cell>
          <cell r="R36" t="str">
            <v/>
          </cell>
          <cell r="U36">
            <v>0</v>
          </cell>
        </row>
        <row r="37">
          <cell r="A37">
            <v>30</v>
          </cell>
          <cell r="Q37" t="str">
            <v/>
          </cell>
          <cell r="R37" t="str">
            <v/>
          </cell>
          <cell r="U37">
            <v>0</v>
          </cell>
        </row>
        <row r="38">
          <cell r="A38">
            <v>31</v>
          </cell>
          <cell r="Q38" t="str">
            <v/>
          </cell>
          <cell r="R38" t="str">
            <v/>
          </cell>
          <cell r="U38">
            <v>0</v>
          </cell>
        </row>
        <row r="39">
          <cell r="A39">
            <v>32</v>
          </cell>
          <cell r="Q39" t="str">
            <v/>
          </cell>
          <cell r="R39" t="str">
            <v/>
          </cell>
          <cell r="U39">
            <v>0</v>
          </cell>
        </row>
      </sheetData>
      <sheetData sheetId="7">
        <row r="7">
          <cell r="A7" t="str">
            <v>Line</v>
          </cell>
          <cell r="B7" t="str">
            <v>姓名</v>
          </cell>
          <cell r="D7" t="str">
            <v>學校</v>
          </cell>
          <cell r="E7" t="str">
            <v>排名</v>
          </cell>
          <cell r="F7" t="str">
            <v>Pro
Rank</v>
          </cell>
          <cell r="G7" t="str">
            <v>姓名</v>
          </cell>
          <cell r="I7" t="str">
            <v>學校</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劉虹蘭</v>
          </cell>
          <cell r="G8" t="str">
            <v>劉虹翎</v>
          </cell>
          <cell r="Q8">
            <v>999</v>
          </cell>
          <cell r="R8">
            <v>999</v>
          </cell>
          <cell r="U8">
            <v>0</v>
          </cell>
        </row>
        <row r="9">
          <cell r="A9">
            <v>2</v>
          </cell>
          <cell r="B9" t="str">
            <v>蔡曉芸</v>
          </cell>
          <cell r="G9" t="str">
            <v>湯心瑋</v>
          </cell>
          <cell r="Q9">
            <v>999</v>
          </cell>
          <cell r="R9">
            <v>999</v>
          </cell>
          <cell r="U9">
            <v>0</v>
          </cell>
        </row>
        <row r="10">
          <cell r="A10">
            <v>3</v>
          </cell>
          <cell r="B10" t="str">
            <v>蘇人英</v>
          </cell>
          <cell r="D10" t="str">
            <v>中國文化大學</v>
          </cell>
          <cell r="G10" t="str">
            <v>張筑琳</v>
          </cell>
          <cell r="I10" t="str">
            <v>中國文化大學</v>
          </cell>
          <cell r="Q10">
            <v>999</v>
          </cell>
          <cell r="R10">
            <v>999</v>
          </cell>
          <cell r="U10">
            <v>0</v>
          </cell>
        </row>
        <row r="11">
          <cell r="A11">
            <v>4</v>
          </cell>
          <cell r="B11" t="str">
            <v>黃恩沛</v>
          </cell>
          <cell r="D11" t="str">
            <v>高縣忠孝國小</v>
          </cell>
          <cell r="G11" t="str">
            <v>張琳</v>
          </cell>
          <cell r="I11" t="str">
            <v>北縣三民</v>
          </cell>
          <cell r="Q11">
            <v>999</v>
          </cell>
          <cell r="R11">
            <v>999</v>
          </cell>
          <cell r="U11">
            <v>0</v>
          </cell>
        </row>
        <row r="12">
          <cell r="A12">
            <v>5</v>
          </cell>
          <cell r="B12" t="str">
            <v>BYE</v>
          </cell>
          <cell r="G12" t="str">
            <v>BYE</v>
          </cell>
          <cell r="Q12">
            <v>999</v>
          </cell>
          <cell r="R12">
            <v>999</v>
          </cell>
          <cell r="U12">
            <v>0</v>
          </cell>
        </row>
        <row r="13">
          <cell r="A13">
            <v>6</v>
          </cell>
          <cell r="B13" t="str">
            <v>BYE</v>
          </cell>
          <cell r="G13" t="str">
            <v>BYE</v>
          </cell>
          <cell r="Q13">
            <v>999</v>
          </cell>
          <cell r="R13">
            <v>999</v>
          </cell>
          <cell r="U13">
            <v>0</v>
          </cell>
        </row>
        <row r="14">
          <cell r="A14">
            <v>7</v>
          </cell>
          <cell r="B14" t="str">
            <v>BYE</v>
          </cell>
          <cell r="G14" t="str">
            <v>BYE</v>
          </cell>
          <cell r="Q14">
            <v>999</v>
          </cell>
          <cell r="R14">
            <v>999</v>
          </cell>
          <cell r="U14">
            <v>0</v>
          </cell>
        </row>
        <row r="15">
          <cell r="A15">
            <v>8</v>
          </cell>
          <cell r="B15" t="str">
            <v>BYE</v>
          </cell>
          <cell r="G15" t="str">
            <v>BYE</v>
          </cell>
          <cell r="Q15">
            <v>999</v>
          </cell>
          <cell r="R15">
            <v>999</v>
          </cell>
          <cell r="U15">
            <v>0</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 SetUp"/>
      <sheetName val="男單準備名單"/>
      <sheetName val="男單64籤"/>
      <sheetName val="女單準備名單"/>
      <sheetName val="女單4籤"/>
      <sheetName val="男雙準備名單"/>
      <sheetName val="男雙32籤"/>
      <sheetName val="女雙準備名單"/>
      <sheetName val="女雙4籤"/>
    </sheetNames>
    <definedNames>
      <definedName name="Jun_Hide_CU"/>
      <definedName name="Jun_Show_CU"/>
    </definedNames>
    <sheetDataSet>
      <sheetData sheetId="0">
        <row r="6">
          <cell r="A6" t="str">
            <v>FILA盃全國乙組網球排名賽</v>
          </cell>
        </row>
        <row r="8">
          <cell r="A8" t="str">
            <v>FILA盃全國乙組網球排名賽</v>
          </cell>
        </row>
        <row r="10">
          <cell r="A10" t="str">
            <v>20~21/03/2010</v>
          </cell>
          <cell r="C10" t="str">
            <v>臺北內湖彩虹河濱公園</v>
          </cell>
          <cell r="E10" t="str">
            <v>王凌華</v>
          </cell>
        </row>
      </sheetData>
      <sheetData sheetId="5">
        <row r="7">
          <cell r="A7" t="str">
            <v>Line</v>
          </cell>
          <cell r="B7" t="str">
            <v>姓名</v>
          </cell>
          <cell r="D7" t="str">
            <v>學校</v>
          </cell>
          <cell r="E7" t="str">
            <v>排名</v>
          </cell>
          <cell r="G7" t="str">
            <v>姓名</v>
          </cell>
          <cell r="I7" t="str">
            <v>學校</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張容禎</v>
          </cell>
          <cell r="D8" t="str">
            <v>三重高中</v>
          </cell>
          <cell r="G8" t="str">
            <v>卜佑維</v>
          </cell>
          <cell r="I8" t="str">
            <v>三重高中</v>
          </cell>
          <cell r="O8">
            <v>0</v>
          </cell>
          <cell r="P8">
            <v>0</v>
          </cell>
          <cell r="Q8">
            <v>0</v>
          </cell>
          <cell r="R8">
            <v>0</v>
          </cell>
          <cell r="U8">
            <v>0</v>
          </cell>
        </row>
        <row r="9">
          <cell r="A9">
            <v>2</v>
          </cell>
          <cell r="B9" t="str">
            <v>何延儒</v>
          </cell>
          <cell r="D9" t="str">
            <v>台北體院</v>
          </cell>
          <cell r="G9" t="str">
            <v>陳偉祥</v>
          </cell>
          <cell r="I9" t="str">
            <v>台北體院</v>
          </cell>
          <cell r="O9">
            <v>0</v>
          </cell>
          <cell r="P9">
            <v>0</v>
          </cell>
          <cell r="Q9">
            <v>0</v>
          </cell>
          <cell r="R9">
            <v>0</v>
          </cell>
          <cell r="U9">
            <v>0</v>
          </cell>
        </row>
        <row r="10">
          <cell r="A10">
            <v>3</v>
          </cell>
          <cell r="B10" t="str">
            <v>羅彥翔</v>
          </cell>
          <cell r="D10" t="str">
            <v>台北體院</v>
          </cell>
          <cell r="G10" t="str">
            <v>賴泓榮</v>
          </cell>
          <cell r="I10" t="str">
            <v>台北體院</v>
          </cell>
          <cell r="O10">
            <v>0</v>
          </cell>
          <cell r="P10">
            <v>0</v>
          </cell>
          <cell r="Q10">
            <v>0</v>
          </cell>
          <cell r="R10">
            <v>0</v>
          </cell>
          <cell r="U10">
            <v>0</v>
          </cell>
        </row>
        <row r="11">
          <cell r="A11">
            <v>4</v>
          </cell>
          <cell r="B11" t="str">
            <v>黃友君</v>
          </cell>
          <cell r="D11" t="str">
            <v>振興醫院</v>
          </cell>
          <cell r="G11" t="str">
            <v>湯偉</v>
          </cell>
          <cell r="I11" t="str">
            <v>九鼎法律事務所</v>
          </cell>
          <cell r="O11">
            <v>0</v>
          </cell>
          <cell r="P11">
            <v>0</v>
          </cell>
          <cell r="Q11">
            <v>0</v>
          </cell>
          <cell r="R11">
            <v>0</v>
          </cell>
          <cell r="U11">
            <v>0</v>
          </cell>
        </row>
        <row r="12">
          <cell r="A12">
            <v>5</v>
          </cell>
          <cell r="B12" t="str">
            <v>黃廷懿</v>
          </cell>
          <cell r="G12" t="str">
            <v>蔡秉儒</v>
          </cell>
          <cell r="O12">
            <v>0</v>
          </cell>
          <cell r="P12">
            <v>0</v>
          </cell>
          <cell r="Q12">
            <v>0</v>
          </cell>
          <cell r="R12">
            <v>0</v>
          </cell>
          <cell r="U12">
            <v>0</v>
          </cell>
        </row>
        <row r="13">
          <cell r="A13">
            <v>6</v>
          </cell>
          <cell r="B13" t="str">
            <v>楊正群</v>
          </cell>
          <cell r="D13" t="str">
            <v>台科大</v>
          </cell>
          <cell r="G13" t="str">
            <v>王執翰</v>
          </cell>
          <cell r="O13">
            <v>0</v>
          </cell>
          <cell r="P13">
            <v>0</v>
          </cell>
          <cell r="Q13">
            <v>0</v>
          </cell>
          <cell r="R13">
            <v>0</v>
          </cell>
          <cell r="U13">
            <v>0</v>
          </cell>
        </row>
        <row r="14">
          <cell r="A14">
            <v>7</v>
          </cell>
          <cell r="B14" t="str">
            <v>杜柏翰</v>
          </cell>
          <cell r="D14" t="str">
            <v>北市中興高中</v>
          </cell>
          <cell r="G14" t="str">
            <v>薛博瀚</v>
          </cell>
          <cell r="I14" t="str">
            <v>北市中興高中</v>
          </cell>
          <cell r="O14">
            <v>0</v>
          </cell>
          <cell r="P14">
            <v>0</v>
          </cell>
          <cell r="Q14">
            <v>0</v>
          </cell>
          <cell r="R14">
            <v>0</v>
          </cell>
          <cell r="U14">
            <v>0</v>
          </cell>
        </row>
        <row r="15">
          <cell r="A15">
            <v>8</v>
          </cell>
          <cell r="B15" t="str">
            <v>郭繼華</v>
          </cell>
          <cell r="D15" t="str">
            <v>旭鴻公司</v>
          </cell>
          <cell r="G15" t="str">
            <v>趙先臺</v>
          </cell>
          <cell r="O15">
            <v>0</v>
          </cell>
          <cell r="P15">
            <v>0</v>
          </cell>
          <cell r="Q15">
            <v>0</v>
          </cell>
          <cell r="R15">
            <v>0</v>
          </cell>
          <cell r="U15">
            <v>0</v>
          </cell>
        </row>
        <row r="16">
          <cell r="A16">
            <v>9</v>
          </cell>
          <cell r="B16" t="str">
            <v>David Eberhardt</v>
          </cell>
          <cell r="D16" t="str">
            <v>台北美國學校</v>
          </cell>
          <cell r="G16" t="str">
            <v>陳威志</v>
          </cell>
          <cell r="O16">
            <v>0</v>
          </cell>
          <cell r="P16">
            <v>0</v>
          </cell>
          <cell r="Q16">
            <v>0</v>
          </cell>
          <cell r="R16">
            <v>0</v>
          </cell>
          <cell r="U16">
            <v>0</v>
          </cell>
        </row>
        <row r="17">
          <cell r="A17">
            <v>10</v>
          </cell>
          <cell r="B17" t="str">
            <v>黃子郡</v>
          </cell>
          <cell r="D17" t="str">
            <v>中興高中</v>
          </cell>
          <cell r="G17" t="str">
            <v>王方昊</v>
          </cell>
          <cell r="I17" t="str">
            <v>中興高中</v>
          </cell>
          <cell r="O17">
            <v>0</v>
          </cell>
          <cell r="P17">
            <v>0</v>
          </cell>
          <cell r="Q17">
            <v>0</v>
          </cell>
          <cell r="R17">
            <v>0</v>
          </cell>
          <cell r="U17">
            <v>0</v>
          </cell>
        </row>
        <row r="18">
          <cell r="A18">
            <v>11</v>
          </cell>
          <cell r="B18" t="str">
            <v>陳彥博</v>
          </cell>
          <cell r="D18" t="str">
            <v>新興國中</v>
          </cell>
          <cell r="G18" t="str">
            <v>張祝瑋</v>
          </cell>
          <cell r="I18" t="str">
            <v>新興國中</v>
          </cell>
          <cell r="O18">
            <v>0</v>
          </cell>
          <cell r="P18">
            <v>0</v>
          </cell>
          <cell r="Q18">
            <v>0</v>
          </cell>
          <cell r="U18">
            <v>0</v>
          </cell>
        </row>
        <row r="19">
          <cell r="A19">
            <v>12</v>
          </cell>
          <cell r="B19" t="str">
            <v>王俊偉</v>
          </cell>
          <cell r="D19" t="str">
            <v>中國文化大學</v>
          </cell>
          <cell r="G19" t="str">
            <v>徐振益</v>
          </cell>
          <cell r="I19" t="str">
            <v>中國文化大學</v>
          </cell>
          <cell r="O19">
            <v>0</v>
          </cell>
          <cell r="P19">
            <v>0</v>
          </cell>
          <cell r="Q19">
            <v>0</v>
          </cell>
          <cell r="R19">
            <v>0</v>
          </cell>
          <cell r="U19">
            <v>0</v>
          </cell>
        </row>
        <row r="20">
          <cell r="A20">
            <v>13</v>
          </cell>
          <cell r="B20" t="str">
            <v>蔡岳旻</v>
          </cell>
          <cell r="D20" t="str">
            <v>中國文化大學</v>
          </cell>
          <cell r="G20" t="str">
            <v>林景平</v>
          </cell>
          <cell r="I20" t="str">
            <v>中國文化大學</v>
          </cell>
          <cell r="O20">
            <v>0</v>
          </cell>
          <cell r="P20">
            <v>0</v>
          </cell>
          <cell r="Q20">
            <v>0</v>
          </cell>
          <cell r="R20">
            <v>0</v>
          </cell>
          <cell r="U20">
            <v>0</v>
          </cell>
        </row>
        <row r="21">
          <cell r="A21">
            <v>14</v>
          </cell>
          <cell r="B21" t="str">
            <v>黃博偉</v>
          </cell>
          <cell r="D21" t="str">
            <v>中國文化大學</v>
          </cell>
          <cell r="G21" t="str">
            <v>鄭良軒</v>
          </cell>
          <cell r="I21" t="str">
            <v>中國文化大學</v>
          </cell>
        </row>
        <row r="22">
          <cell r="A22">
            <v>15</v>
          </cell>
          <cell r="B22" t="str">
            <v>劉宏祐</v>
          </cell>
          <cell r="D22" t="str">
            <v>中國文化大學</v>
          </cell>
          <cell r="G22" t="str">
            <v>巫長榮</v>
          </cell>
          <cell r="I22" t="str">
            <v>中國文化大學</v>
          </cell>
        </row>
        <row r="23">
          <cell r="A23">
            <v>16</v>
          </cell>
          <cell r="B23" t="str">
            <v>洪啟明</v>
          </cell>
          <cell r="D23" t="str">
            <v>中國文化大學</v>
          </cell>
          <cell r="G23" t="str">
            <v>陳冠廷</v>
          </cell>
          <cell r="I23" t="str">
            <v>中國文化大學</v>
          </cell>
        </row>
        <row r="24">
          <cell r="A24">
            <v>17</v>
          </cell>
          <cell r="B24" t="str">
            <v>蘇晉輝</v>
          </cell>
          <cell r="D24" t="str">
            <v>三民高中</v>
          </cell>
          <cell r="G24" t="str">
            <v>陳彥旭</v>
          </cell>
          <cell r="I24" t="str">
            <v>三民高中</v>
          </cell>
        </row>
        <row r="25">
          <cell r="A25">
            <v>18</v>
          </cell>
          <cell r="B25" t="str">
            <v>林子楊</v>
          </cell>
          <cell r="D25" t="str">
            <v>文化大學</v>
          </cell>
          <cell r="G25" t="str">
            <v>林冠亨</v>
          </cell>
          <cell r="I25" t="str">
            <v>文化大學</v>
          </cell>
        </row>
        <row r="26">
          <cell r="A26">
            <v>19</v>
          </cell>
          <cell r="B26" t="str">
            <v>BYE</v>
          </cell>
          <cell r="Q26" t="str">
            <v/>
          </cell>
          <cell r="R26" t="str">
            <v/>
          </cell>
          <cell r="U26">
            <v>0</v>
          </cell>
        </row>
        <row r="27">
          <cell r="A27">
            <v>20</v>
          </cell>
          <cell r="B27" t="str">
            <v>BYE</v>
          </cell>
          <cell r="Q27" t="str">
            <v/>
          </cell>
          <cell r="R27" t="str">
            <v/>
          </cell>
          <cell r="U27">
            <v>0</v>
          </cell>
        </row>
        <row r="28">
          <cell r="A28">
            <v>21</v>
          </cell>
          <cell r="B28" t="str">
            <v>BYE</v>
          </cell>
          <cell r="Q28" t="str">
            <v/>
          </cell>
          <cell r="R28" t="str">
            <v/>
          </cell>
          <cell r="U28">
            <v>0</v>
          </cell>
        </row>
        <row r="29">
          <cell r="A29">
            <v>22</v>
          </cell>
          <cell r="B29" t="str">
            <v>BYE</v>
          </cell>
          <cell r="Q29" t="str">
            <v/>
          </cell>
          <cell r="R29" t="str">
            <v/>
          </cell>
          <cell r="U29">
            <v>0</v>
          </cell>
        </row>
        <row r="30">
          <cell r="A30">
            <v>23</v>
          </cell>
          <cell r="B30" t="str">
            <v>BYE</v>
          </cell>
          <cell r="Q30" t="str">
            <v/>
          </cell>
          <cell r="R30" t="str">
            <v/>
          </cell>
          <cell r="U30">
            <v>0</v>
          </cell>
        </row>
        <row r="31">
          <cell r="A31">
            <v>24</v>
          </cell>
          <cell r="B31" t="str">
            <v>BYE</v>
          </cell>
          <cell r="Q31" t="str">
            <v/>
          </cell>
          <cell r="R31" t="str">
            <v/>
          </cell>
          <cell r="U31">
            <v>0</v>
          </cell>
        </row>
        <row r="32">
          <cell r="A32">
            <v>25</v>
          </cell>
          <cell r="B32" t="str">
            <v>BYE</v>
          </cell>
          <cell r="Q32" t="str">
            <v/>
          </cell>
          <cell r="R32" t="str">
            <v/>
          </cell>
          <cell r="U32">
            <v>0</v>
          </cell>
        </row>
        <row r="33">
          <cell r="A33">
            <v>26</v>
          </cell>
          <cell r="B33" t="str">
            <v>BYE</v>
          </cell>
          <cell r="Q33" t="str">
            <v/>
          </cell>
          <cell r="R33" t="str">
            <v/>
          </cell>
          <cell r="U33">
            <v>0</v>
          </cell>
        </row>
        <row r="34">
          <cell r="A34">
            <v>27</v>
          </cell>
          <cell r="B34" t="str">
            <v>BYE</v>
          </cell>
          <cell r="Q34" t="str">
            <v/>
          </cell>
          <cell r="R34" t="str">
            <v/>
          </cell>
          <cell r="U34">
            <v>0</v>
          </cell>
        </row>
        <row r="35">
          <cell r="A35">
            <v>28</v>
          </cell>
          <cell r="B35" t="str">
            <v>BYE</v>
          </cell>
          <cell r="Q35" t="str">
            <v/>
          </cell>
          <cell r="R35" t="str">
            <v/>
          </cell>
          <cell r="U35">
            <v>0</v>
          </cell>
        </row>
        <row r="36">
          <cell r="A36">
            <v>29</v>
          </cell>
          <cell r="B36" t="str">
            <v>BYE</v>
          </cell>
          <cell r="Q36" t="str">
            <v/>
          </cell>
          <cell r="R36" t="str">
            <v/>
          </cell>
          <cell r="U36">
            <v>0</v>
          </cell>
        </row>
        <row r="37">
          <cell r="A37">
            <v>30</v>
          </cell>
          <cell r="B37" t="str">
            <v>BYE</v>
          </cell>
          <cell r="Q37" t="str">
            <v/>
          </cell>
          <cell r="R37" t="str">
            <v/>
          </cell>
          <cell r="U37">
            <v>0</v>
          </cell>
        </row>
        <row r="38">
          <cell r="A38">
            <v>31</v>
          </cell>
          <cell r="B38" t="str">
            <v>BYE</v>
          </cell>
          <cell r="Q38" t="str">
            <v/>
          </cell>
          <cell r="R38" t="str">
            <v/>
          </cell>
          <cell r="U38">
            <v>0</v>
          </cell>
        </row>
        <row r="39">
          <cell r="A39">
            <v>32</v>
          </cell>
          <cell r="B39" t="str">
            <v>BYE</v>
          </cell>
          <cell r="Q39" t="str">
            <v/>
          </cell>
          <cell r="R39" t="str">
            <v/>
          </cell>
          <cell r="U39">
            <v>0</v>
          </cell>
        </row>
      </sheetData>
      <sheetData sheetId="7">
        <row r="7">
          <cell r="A7" t="str">
            <v>Line</v>
          </cell>
          <cell r="B7" t="str">
            <v>姓名</v>
          </cell>
          <cell r="D7" t="str">
            <v>學校</v>
          </cell>
          <cell r="E7" t="str">
            <v>排名</v>
          </cell>
          <cell r="F7" t="str">
            <v>Pro
Rank</v>
          </cell>
          <cell r="G7" t="str">
            <v>姓名</v>
          </cell>
          <cell r="I7" t="str">
            <v>學校</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林佳雯</v>
          </cell>
          <cell r="D8" t="str">
            <v>台灣大學</v>
          </cell>
          <cell r="G8" t="str">
            <v>陳怡君</v>
          </cell>
          <cell r="I8" t="str">
            <v>台灣大學</v>
          </cell>
          <cell r="Q8">
            <v>999</v>
          </cell>
          <cell r="R8">
            <v>999</v>
          </cell>
          <cell r="U8">
            <v>0</v>
          </cell>
        </row>
        <row r="9">
          <cell r="A9">
            <v>2</v>
          </cell>
          <cell r="B9" t="str">
            <v>莊雅婷</v>
          </cell>
          <cell r="D9" t="str">
            <v>三民高中</v>
          </cell>
          <cell r="G9" t="str">
            <v>王思捷</v>
          </cell>
          <cell r="I9" t="str">
            <v>六和國中</v>
          </cell>
          <cell r="Q9">
            <v>999</v>
          </cell>
          <cell r="R9">
            <v>999</v>
          </cell>
          <cell r="U9">
            <v>0</v>
          </cell>
        </row>
        <row r="10">
          <cell r="A10">
            <v>3</v>
          </cell>
          <cell r="B10" t="str">
            <v>洪詩涵</v>
          </cell>
          <cell r="D10" t="str">
            <v>三民高中</v>
          </cell>
          <cell r="G10" t="str">
            <v>王光俐</v>
          </cell>
          <cell r="I10" t="str">
            <v>三民高中</v>
          </cell>
          <cell r="Q10">
            <v>999</v>
          </cell>
          <cell r="R10">
            <v>999</v>
          </cell>
          <cell r="U10">
            <v>0</v>
          </cell>
        </row>
        <row r="11">
          <cell r="A11">
            <v>4</v>
          </cell>
          <cell r="B11" t="str">
            <v>黃恩沛</v>
          </cell>
          <cell r="D11" t="str">
            <v>高縣忠孝國小</v>
          </cell>
          <cell r="G11" t="str">
            <v>趙曉雯</v>
          </cell>
          <cell r="Q11">
            <v>999</v>
          </cell>
          <cell r="R11">
            <v>999</v>
          </cell>
          <cell r="U11">
            <v>0</v>
          </cell>
        </row>
        <row r="12">
          <cell r="A12">
            <v>5</v>
          </cell>
          <cell r="Q12" t="str">
            <v/>
          </cell>
          <cell r="R12" t="str">
            <v/>
          </cell>
          <cell r="U12">
            <v>0</v>
          </cell>
        </row>
        <row r="13">
          <cell r="A13">
            <v>6</v>
          </cell>
          <cell r="Q13" t="str">
            <v/>
          </cell>
          <cell r="R13" t="str">
            <v/>
          </cell>
          <cell r="U13">
            <v>0</v>
          </cell>
        </row>
        <row r="14">
          <cell r="A14">
            <v>7</v>
          </cell>
          <cell r="Q14" t="str">
            <v/>
          </cell>
          <cell r="R14" t="str">
            <v/>
          </cell>
          <cell r="U14">
            <v>0</v>
          </cell>
        </row>
        <row r="15">
          <cell r="A15">
            <v>8</v>
          </cell>
          <cell r="Q15" t="str">
            <v/>
          </cell>
          <cell r="R15" t="str">
            <v/>
          </cell>
          <cell r="U15">
            <v>0</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 SetUp"/>
      <sheetName val="男單準備名單"/>
      <sheetName val="男單32籤"/>
      <sheetName val="女單準備名單"/>
      <sheetName val="女單4籤"/>
      <sheetName val="男雙準備名單"/>
      <sheetName val="男雙16籤"/>
      <sheetName val="女雙準備名單"/>
      <sheetName val="女雙4籤"/>
    </sheetNames>
    <definedNames>
      <definedName name="Jun_Hide_CU"/>
      <definedName name="Jun_Show_CU"/>
    </definedNames>
    <sheetDataSet>
      <sheetData sheetId="0">
        <row r="6">
          <cell r="A6" t="str">
            <v>FILA盃全國乙組網球排名賽</v>
          </cell>
        </row>
        <row r="8">
          <cell r="A8" t="str">
            <v>FILA盃全國乙組網球排名賽</v>
          </cell>
        </row>
        <row r="10">
          <cell r="A10" t="str">
            <v>20~21/03/2010</v>
          </cell>
          <cell r="C10" t="str">
            <v>臺北內湖彩虹河濱公園</v>
          </cell>
          <cell r="E10" t="str">
            <v>王凌華</v>
          </cell>
        </row>
      </sheetData>
      <sheetData sheetId="5">
        <row r="7">
          <cell r="A7" t="str">
            <v>Line</v>
          </cell>
          <cell r="B7" t="str">
            <v>姓名</v>
          </cell>
          <cell r="D7" t="str">
            <v>學校</v>
          </cell>
          <cell r="E7" t="str">
            <v>排名</v>
          </cell>
          <cell r="G7" t="str">
            <v>姓名</v>
          </cell>
          <cell r="I7" t="str">
            <v>學校</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王啟翔</v>
          </cell>
          <cell r="D8" t="str">
            <v>三重高中</v>
          </cell>
          <cell r="G8" t="str">
            <v>林泳利</v>
          </cell>
          <cell r="I8" t="str">
            <v>三重高中</v>
          </cell>
          <cell r="Q8">
            <v>999</v>
          </cell>
          <cell r="R8">
            <v>999</v>
          </cell>
          <cell r="U8">
            <v>0</v>
          </cell>
        </row>
        <row r="9">
          <cell r="A9">
            <v>2</v>
          </cell>
          <cell r="B9" t="str">
            <v>呂欣璟</v>
          </cell>
          <cell r="D9" t="str">
            <v>三重高中</v>
          </cell>
          <cell r="G9" t="str">
            <v>吳信緯</v>
          </cell>
          <cell r="I9" t="str">
            <v>三重高中</v>
          </cell>
          <cell r="Q9">
            <v>999</v>
          </cell>
          <cell r="R9">
            <v>999</v>
          </cell>
          <cell r="U9">
            <v>0</v>
          </cell>
        </row>
        <row r="10">
          <cell r="A10">
            <v>3</v>
          </cell>
          <cell r="B10" t="str">
            <v>葉哲青</v>
          </cell>
          <cell r="D10" t="str">
            <v>國立台灣體育大學</v>
          </cell>
          <cell r="G10" t="str">
            <v>邱礎平</v>
          </cell>
          <cell r="I10" t="str">
            <v>國立台灣體育大學</v>
          </cell>
          <cell r="Q10">
            <v>999</v>
          </cell>
          <cell r="R10">
            <v>999</v>
          </cell>
          <cell r="U10">
            <v>0</v>
          </cell>
        </row>
        <row r="11">
          <cell r="A11">
            <v>4</v>
          </cell>
          <cell r="B11" t="str">
            <v>黃思敏</v>
          </cell>
          <cell r="D11" t="str">
            <v>台灣大學</v>
          </cell>
          <cell r="G11" t="str">
            <v>呂振宏</v>
          </cell>
          <cell r="I11" t="str">
            <v>台灣大學</v>
          </cell>
          <cell r="Q11">
            <v>999</v>
          </cell>
          <cell r="R11">
            <v>999</v>
          </cell>
          <cell r="U11">
            <v>0</v>
          </cell>
        </row>
        <row r="12">
          <cell r="A12">
            <v>5</v>
          </cell>
          <cell r="B12" t="str">
            <v>李東翰</v>
          </cell>
          <cell r="D12" t="str">
            <v>中國文化大學</v>
          </cell>
          <cell r="G12" t="str">
            <v>孫習庭</v>
          </cell>
          <cell r="I12" t="str">
            <v>台北體育學院</v>
          </cell>
          <cell r="Q12">
            <v>999</v>
          </cell>
          <cell r="R12">
            <v>999</v>
          </cell>
          <cell r="U12">
            <v>0</v>
          </cell>
        </row>
        <row r="13">
          <cell r="A13">
            <v>6</v>
          </cell>
          <cell r="B13" t="str">
            <v>謝順風</v>
          </cell>
          <cell r="D13" t="str">
            <v>台北商業技術學院</v>
          </cell>
          <cell r="G13" t="str">
            <v>王俊偉</v>
          </cell>
          <cell r="I13" t="str">
            <v>中國文化大學</v>
          </cell>
          <cell r="Q13">
            <v>999</v>
          </cell>
          <cell r="R13">
            <v>999</v>
          </cell>
          <cell r="U13">
            <v>0</v>
          </cell>
        </row>
        <row r="14">
          <cell r="A14">
            <v>7</v>
          </cell>
          <cell r="B14" t="str">
            <v>林子揚</v>
          </cell>
          <cell r="D14" t="str">
            <v>國訓中心</v>
          </cell>
          <cell r="G14" t="str">
            <v>謝旺成</v>
          </cell>
          <cell r="I14" t="str">
            <v>國訓中心</v>
          </cell>
          <cell r="Q14">
            <v>999</v>
          </cell>
          <cell r="R14">
            <v>999</v>
          </cell>
          <cell r="U14">
            <v>0</v>
          </cell>
        </row>
        <row r="15">
          <cell r="A15">
            <v>8</v>
          </cell>
          <cell r="B15" t="str">
            <v>張凱隆</v>
          </cell>
          <cell r="D15" t="str">
            <v>國立臺灣師範大學</v>
          </cell>
          <cell r="G15" t="str">
            <v>吳益民</v>
          </cell>
          <cell r="I15" t="str">
            <v>國立臺灣師範大學</v>
          </cell>
          <cell r="Q15">
            <v>999</v>
          </cell>
          <cell r="R15">
            <v>999</v>
          </cell>
          <cell r="U15">
            <v>0</v>
          </cell>
        </row>
        <row r="16">
          <cell r="A16">
            <v>9</v>
          </cell>
          <cell r="B16" t="str">
            <v>吳建志</v>
          </cell>
          <cell r="D16" t="str">
            <v>國立臺灣師範大學</v>
          </cell>
          <cell r="G16" t="str">
            <v>王耀城</v>
          </cell>
          <cell r="I16" t="str">
            <v>國立臺灣師範大學</v>
          </cell>
          <cell r="Q16">
            <v>999</v>
          </cell>
          <cell r="R16">
            <v>999</v>
          </cell>
          <cell r="U16">
            <v>0</v>
          </cell>
        </row>
        <row r="17">
          <cell r="A17">
            <v>10</v>
          </cell>
          <cell r="B17" t="str">
            <v>張懷恩</v>
          </cell>
          <cell r="D17" t="str">
            <v>文化大學               </v>
          </cell>
          <cell r="G17" t="str">
            <v>郭子銘</v>
          </cell>
          <cell r="I17" t="str">
            <v>中興高中</v>
          </cell>
          <cell r="Q17">
            <v>999</v>
          </cell>
          <cell r="R17">
            <v>999</v>
          </cell>
          <cell r="U17">
            <v>0</v>
          </cell>
        </row>
        <row r="18">
          <cell r="A18">
            <v>11</v>
          </cell>
          <cell r="B18" t="str">
            <v>梁文駿</v>
          </cell>
          <cell r="D18" t="str">
            <v>中興高中</v>
          </cell>
          <cell r="G18" t="str">
            <v>梁文耀</v>
          </cell>
          <cell r="I18" t="str">
            <v>中興高中</v>
          </cell>
          <cell r="Q18">
            <v>999</v>
          </cell>
          <cell r="R18">
            <v>999</v>
          </cell>
          <cell r="U18">
            <v>0</v>
          </cell>
        </row>
        <row r="19">
          <cell r="A19">
            <v>12</v>
          </cell>
          <cell r="B19" t="str">
            <v>王玉成</v>
          </cell>
          <cell r="D19" t="str">
            <v>中興高中</v>
          </cell>
          <cell r="G19" t="str">
            <v>高煒勝</v>
          </cell>
          <cell r="I19" t="str">
            <v>中興高中</v>
          </cell>
          <cell r="Q19">
            <v>999</v>
          </cell>
          <cell r="R19">
            <v>999</v>
          </cell>
          <cell r="U19">
            <v>0</v>
          </cell>
        </row>
        <row r="20">
          <cell r="A20">
            <v>13</v>
          </cell>
          <cell r="B20" t="str">
            <v>BYE</v>
          </cell>
          <cell r="G20" t="str">
            <v>BYE</v>
          </cell>
          <cell r="Q20">
            <v>999</v>
          </cell>
          <cell r="R20">
            <v>999</v>
          </cell>
          <cell r="U20">
            <v>0</v>
          </cell>
        </row>
        <row r="21">
          <cell r="A21">
            <v>14</v>
          </cell>
          <cell r="B21" t="str">
            <v>BYE</v>
          </cell>
          <cell r="G21" t="str">
            <v>BYE</v>
          </cell>
          <cell r="Q21">
            <v>999</v>
          </cell>
          <cell r="R21">
            <v>999</v>
          </cell>
          <cell r="U21">
            <v>0</v>
          </cell>
        </row>
        <row r="22">
          <cell r="A22">
            <v>15</v>
          </cell>
          <cell r="B22" t="str">
            <v>BYE</v>
          </cell>
          <cell r="G22" t="str">
            <v>BYE</v>
          </cell>
          <cell r="Q22">
            <v>999</v>
          </cell>
          <cell r="R22">
            <v>999</v>
          </cell>
          <cell r="U22">
            <v>0</v>
          </cell>
        </row>
        <row r="23">
          <cell r="A23">
            <v>16</v>
          </cell>
          <cell r="B23" t="str">
            <v>BYE</v>
          </cell>
          <cell r="G23" t="str">
            <v>BYE</v>
          </cell>
          <cell r="Q23">
            <v>999</v>
          </cell>
          <cell r="R23">
            <v>999</v>
          </cell>
          <cell r="U23">
            <v>0</v>
          </cell>
        </row>
      </sheetData>
      <sheetData sheetId="7">
        <row r="7">
          <cell r="A7" t="str">
            <v>Line</v>
          </cell>
          <cell r="B7" t="str">
            <v>姓名</v>
          </cell>
          <cell r="D7" t="str">
            <v>學校</v>
          </cell>
          <cell r="E7" t="str">
            <v>排名</v>
          </cell>
          <cell r="F7" t="str">
            <v>Pro
Rank</v>
          </cell>
          <cell r="G7" t="str">
            <v>姓名</v>
          </cell>
          <cell r="I7" t="str">
            <v>學校</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林靖綺</v>
          </cell>
          <cell r="C8" t="str">
            <v>台灣大學</v>
          </cell>
          <cell r="G8" t="str">
            <v>林思妤</v>
          </cell>
          <cell r="H8" t="str">
            <v>台灣大學</v>
          </cell>
          <cell r="Q8">
            <v>999</v>
          </cell>
          <cell r="R8">
            <v>999</v>
          </cell>
          <cell r="U8">
            <v>0</v>
          </cell>
        </row>
        <row r="9">
          <cell r="A9">
            <v>2</v>
          </cell>
          <cell r="B9" t="str">
            <v>趙曉涵</v>
          </cell>
          <cell r="C9" t="str">
            <v>致理技術學院</v>
          </cell>
          <cell r="G9" t="str">
            <v>蔡容琪</v>
          </cell>
          <cell r="H9" t="str">
            <v>土地銀行</v>
          </cell>
          <cell r="Q9">
            <v>999</v>
          </cell>
          <cell r="R9">
            <v>999</v>
          </cell>
          <cell r="U9">
            <v>0</v>
          </cell>
        </row>
        <row r="10">
          <cell r="A10">
            <v>3</v>
          </cell>
          <cell r="B10" t="str">
            <v>趙曉雯</v>
          </cell>
          <cell r="G10" t="str">
            <v>闕楚臻</v>
          </cell>
          <cell r="H10" t="str">
            <v>新興國中</v>
          </cell>
          <cell r="Q10">
            <v>999</v>
          </cell>
          <cell r="R10">
            <v>999</v>
          </cell>
          <cell r="U10">
            <v>0</v>
          </cell>
        </row>
        <row r="11">
          <cell r="A11">
            <v>4</v>
          </cell>
          <cell r="B11" t="str">
            <v>黃恩沛</v>
          </cell>
          <cell r="C11" t="str">
            <v>高縣忠孝國小</v>
          </cell>
          <cell r="G11" t="str">
            <v>簡培如</v>
          </cell>
          <cell r="H11" t="str">
            <v>高縣忠孝國小</v>
          </cell>
          <cell r="Q11">
            <v>999</v>
          </cell>
          <cell r="R11">
            <v>999</v>
          </cell>
          <cell r="U11">
            <v>0</v>
          </cell>
        </row>
        <row r="12">
          <cell r="A12">
            <v>5</v>
          </cell>
          <cell r="Q12" t="str">
            <v/>
          </cell>
          <cell r="R12" t="str">
            <v/>
          </cell>
          <cell r="U12">
            <v>0</v>
          </cell>
        </row>
        <row r="13">
          <cell r="A13">
            <v>6</v>
          </cell>
          <cell r="Q13" t="str">
            <v/>
          </cell>
          <cell r="R13" t="str">
            <v/>
          </cell>
          <cell r="U13">
            <v>0</v>
          </cell>
        </row>
        <row r="14">
          <cell r="A14">
            <v>7</v>
          </cell>
          <cell r="Q14" t="str">
            <v/>
          </cell>
          <cell r="R14" t="str">
            <v/>
          </cell>
          <cell r="U14">
            <v>0</v>
          </cell>
        </row>
        <row r="15">
          <cell r="A15">
            <v>8</v>
          </cell>
          <cell r="Q15" t="str">
            <v/>
          </cell>
          <cell r="R15" t="str">
            <v/>
          </cell>
          <cell r="U15">
            <v>0</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T379"/>
  <sheetViews>
    <sheetView zoomScalePageLayoutView="0" workbookViewId="0" topLeftCell="A1">
      <selection activeCell="A1" sqref="A1:IV16384"/>
    </sheetView>
  </sheetViews>
  <sheetFormatPr defaultColWidth="9.00390625" defaultRowHeight="15.75"/>
  <cols>
    <col min="1" max="2" width="2.875" style="229" customWidth="1"/>
    <col min="3" max="3" width="4.125" style="229" customWidth="1"/>
    <col min="4" max="4" width="3.75390625" style="229" customWidth="1"/>
    <col min="5" max="5" width="11.125" style="229" customWidth="1"/>
    <col min="6" max="6" width="2.375" style="229" customWidth="1"/>
    <col min="7" max="7" width="6.75390625" style="229" customWidth="1"/>
    <col min="8" max="8" width="5.125" style="229" customWidth="1"/>
    <col min="9" max="9" width="1.4921875" style="230" customWidth="1"/>
    <col min="10" max="10" width="9.375" style="231" customWidth="1"/>
    <col min="11" max="11" width="1.4921875" style="232" customWidth="1"/>
    <col min="12" max="12" width="9.375" style="231" customWidth="1"/>
    <col min="13" max="13" width="1.4921875" style="16" customWidth="1"/>
    <col min="14" max="14" width="9.375" style="231" customWidth="1"/>
    <col min="15" max="15" width="1.4921875" style="232" customWidth="1"/>
    <col min="16" max="16" width="9.375" style="231" customWidth="1"/>
    <col min="17" max="17" width="1.4921875" style="16" customWidth="1"/>
    <col min="18" max="18" width="9.00390625" style="229" customWidth="1"/>
    <col min="19" max="19" width="7.625" style="229" customWidth="1"/>
    <col min="20" max="20" width="7.75390625" style="229" hidden="1" customWidth="1"/>
    <col min="21" max="21" width="5.00390625" style="229" customWidth="1"/>
    <col min="22" max="16384" width="9.00390625" style="229" customWidth="1"/>
  </cols>
  <sheetData>
    <row r="1" spans="1:17" s="3" customFormat="1" ht="21.75" customHeight="1">
      <c r="A1" s="1" t="str">
        <f>'[1]Week SetUp'!$A$6</f>
        <v>FILA盃全國乙組網球排名賽</v>
      </c>
      <c r="B1" s="2"/>
      <c r="I1" s="4"/>
      <c r="J1" s="5" t="s">
        <v>70</v>
      </c>
      <c r="K1" s="6"/>
      <c r="L1" s="7"/>
      <c r="M1" s="6"/>
      <c r="N1" s="6"/>
      <c r="O1" s="6"/>
      <c r="P1" s="8"/>
      <c r="Q1" s="9"/>
    </row>
    <row r="2" spans="1:17" s="12" customFormat="1" ht="12.75">
      <c r="A2" s="10" t="str">
        <f>'[1]Week SetUp'!$A$8</f>
        <v>FILA盃全國乙組網球排名賽</v>
      </c>
      <c r="B2" s="11"/>
      <c r="F2" s="13"/>
      <c r="I2" s="14"/>
      <c r="J2" s="15"/>
      <c r="K2" s="16"/>
      <c r="L2" s="7"/>
      <c r="M2" s="16"/>
      <c r="N2" s="17"/>
      <c r="O2" s="16"/>
      <c r="P2" s="17"/>
      <c r="Q2" s="16"/>
    </row>
    <row r="3" spans="1:17" s="29" customFormat="1" ht="10.5" customHeight="1">
      <c r="A3" s="18" t="s">
        <v>0</v>
      </c>
      <c r="B3" s="18"/>
      <c r="C3" s="18"/>
      <c r="D3" s="18"/>
      <c r="E3" s="19"/>
      <c r="F3" s="18" t="s">
        <v>1</v>
      </c>
      <c r="G3" s="19"/>
      <c r="H3" s="18"/>
      <c r="I3" s="20"/>
      <c r="J3" s="21" t="s">
        <v>2</v>
      </c>
      <c r="K3" s="22"/>
      <c r="L3" s="23" t="s">
        <v>3</v>
      </c>
      <c r="M3" s="24"/>
      <c r="N3" s="25"/>
      <c r="O3" s="26"/>
      <c r="P3" s="27"/>
      <c r="Q3" s="28" t="s">
        <v>4</v>
      </c>
    </row>
    <row r="4" spans="1:17" s="40" customFormat="1" ht="11.25" customHeight="1" thickBot="1">
      <c r="A4" s="270" t="str">
        <f>'[1]Week SetUp'!$A$10</f>
        <v>20~21/03/2010</v>
      </c>
      <c r="B4" s="270"/>
      <c r="C4" s="270"/>
      <c r="D4" s="30"/>
      <c r="E4" s="30"/>
      <c r="F4" s="31" t="str">
        <f>'[1]Week SetUp'!$C$10</f>
        <v>臺北內湖彩虹河濱公園</v>
      </c>
      <c r="G4" s="32"/>
      <c r="H4" s="30"/>
      <c r="I4" s="33"/>
      <c r="J4" s="34">
        <f>'[1]Week SetUp'!$D$10</f>
        <v>0</v>
      </c>
      <c r="K4" s="35"/>
      <c r="L4" s="36">
        <f>'[1]Week SetUp'!$A$12</f>
        <v>0</v>
      </c>
      <c r="M4" s="37"/>
      <c r="N4" s="38"/>
      <c r="O4" s="37"/>
      <c r="P4" s="38"/>
      <c r="Q4" s="39" t="str">
        <f>'[1]Week SetUp'!$E$10</f>
        <v>王凌華</v>
      </c>
    </row>
    <row r="5" spans="1:17" s="52" customFormat="1" ht="9.75">
      <c r="A5" s="41"/>
      <c r="B5" s="42" t="s">
        <v>5</v>
      </c>
      <c r="C5" s="43" t="s">
        <v>6</v>
      </c>
      <c r="D5" s="44" t="s">
        <v>7</v>
      </c>
      <c r="E5" s="45" t="s">
        <v>8</v>
      </c>
      <c r="F5" s="46" t="s">
        <v>71</v>
      </c>
      <c r="G5" s="47"/>
      <c r="H5" s="45" t="s">
        <v>72</v>
      </c>
      <c r="I5" s="48"/>
      <c r="J5" s="49" t="s">
        <v>9</v>
      </c>
      <c r="K5" s="50"/>
      <c r="L5" s="49" t="s">
        <v>10</v>
      </c>
      <c r="M5" s="50"/>
      <c r="N5" s="49" t="s">
        <v>11</v>
      </c>
      <c r="O5" s="50"/>
      <c r="P5" s="49" t="s">
        <v>12</v>
      </c>
      <c r="Q5" s="51"/>
    </row>
    <row r="6" spans="1:17" s="52" customFormat="1" ht="3.75" customHeight="1" thickBot="1">
      <c r="A6" s="53"/>
      <c r="B6" s="54"/>
      <c r="C6" s="55"/>
      <c r="D6" s="54"/>
      <c r="E6" s="56"/>
      <c r="F6" s="56"/>
      <c r="G6" s="57"/>
      <c r="H6" s="56"/>
      <c r="I6" s="58"/>
      <c r="J6" s="55"/>
      <c r="K6" s="59"/>
      <c r="L6" s="55"/>
      <c r="M6" s="59"/>
      <c r="N6" s="55"/>
      <c r="O6" s="59"/>
      <c r="P6" s="55"/>
      <c r="Q6" s="60"/>
    </row>
    <row r="7" spans="1:20" s="71" customFormat="1" ht="10.5" customHeight="1">
      <c r="A7" s="61">
        <v>1</v>
      </c>
      <c r="B7" s="62">
        <f>IF($D7="","",VLOOKUP($D7,'[1]男雙準備名單'!$A$7:$V$71,20))</f>
        <v>0</v>
      </c>
      <c r="C7" s="62">
        <f>IF($D7="","",VLOOKUP($D7,'[1]男雙準備名單'!$A$7:$V$71,21))</f>
        <v>0</v>
      </c>
      <c r="D7" s="63">
        <v>30</v>
      </c>
      <c r="E7" s="64" t="str">
        <f>UPPER(IF($D7="","",VLOOKUP($D7,'[1]男雙準備名單'!$A$7:$V$71,2)))</f>
        <v>秦志強</v>
      </c>
      <c r="F7" s="64">
        <f>IF($D7="","",VLOOKUP($D7,'[1]男雙準備名單'!$A$7:$V$71,3))</f>
        <v>0</v>
      </c>
      <c r="G7" s="65"/>
      <c r="H7" s="64" t="str">
        <f>IF($D7="","",VLOOKUP($D7,'[1]男雙準備名單'!$A$7:$V$71,4))</f>
        <v>海岸巡防總局</v>
      </c>
      <c r="I7" s="66"/>
      <c r="J7" s="67"/>
      <c r="K7" s="68"/>
      <c r="L7" s="67"/>
      <c r="M7" s="68"/>
      <c r="N7" s="67"/>
      <c r="O7" s="68"/>
      <c r="P7" s="67"/>
      <c r="Q7" s="69" t="s">
        <v>13</v>
      </c>
      <c r="R7" s="70"/>
      <c r="T7" s="72" t="e">
        <f>#REF!</f>
        <v>#REF!</v>
      </c>
    </row>
    <row r="8" spans="1:20" s="71" customFormat="1" ht="9" customHeight="1">
      <c r="A8" s="73"/>
      <c r="B8" s="74"/>
      <c r="C8" s="74"/>
      <c r="D8" s="74"/>
      <c r="E8" s="64" t="str">
        <f>UPPER(IF($D7="","",VLOOKUP($D7,'[1]男雙準備名單'!$A$7:$V$71,7)))</f>
        <v>彭維民</v>
      </c>
      <c r="F8" s="64">
        <f>IF($D7="","",VLOOKUP($D7,'[1]男雙準備名單'!$A$7:$V$71,8))</f>
        <v>0</v>
      </c>
      <c r="G8" s="65"/>
      <c r="H8" s="64" t="str">
        <f>IF($D7="","",VLOOKUP($D7,'[1]男雙準備名單'!$A$7:$V$71,9))</f>
        <v>海岸巡防總局</v>
      </c>
      <c r="I8" s="75"/>
      <c r="J8" s="76">
        <f>IF(I8="a",E7,IF(I8="b",E9,""))</f>
      </c>
      <c r="K8" s="77"/>
      <c r="L8" s="67"/>
      <c r="M8" s="68"/>
      <c r="N8" s="67"/>
      <c r="O8" s="68"/>
      <c r="P8" s="67"/>
      <c r="Q8" s="78"/>
      <c r="R8" s="70"/>
      <c r="T8" s="79" t="e">
        <f>#REF!</f>
        <v>#REF!</v>
      </c>
    </row>
    <row r="9" spans="1:20" s="71" customFormat="1" ht="9" customHeight="1">
      <c r="A9" s="73"/>
      <c r="B9" s="74"/>
      <c r="C9" s="74"/>
      <c r="D9" s="74"/>
      <c r="E9" s="80"/>
      <c r="F9" s="80"/>
      <c r="G9" s="81"/>
      <c r="H9" s="80"/>
      <c r="I9" s="82"/>
      <c r="J9" s="83" t="str">
        <f>UPPER(IF(OR(I10="a",I10="as"),E7,IF(OR(I10="b",I10="bs"),E11,)))</f>
        <v>秦志強</v>
      </c>
      <c r="K9" s="84"/>
      <c r="L9" s="67"/>
      <c r="M9" s="68"/>
      <c r="N9" s="67"/>
      <c r="O9" s="68"/>
      <c r="P9" s="67"/>
      <c r="Q9" s="78"/>
      <c r="R9" s="70"/>
      <c r="T9" s="79" t="e">
        <f>#REF!</f>
        <v>#REF!</v>
      </c>
    </row>
    <row r="10" spans="1:20" s="71" customFormat="1" ht="9" customHeight="1">
      <c r="A10" s="73"/>
      <c r="B10" s="85"/>
      <c r="C10" s="85"/>
      <c r="D10" s="85"/>
      <c r="E10" s="67"/>
      <c r="F10" s="67"/>
      <c r="G10" s="86"/>
      <c r="H10" s="87" t="s">
        <v>14</v>
      </c>
      <c r="I10" s="88" t="s">
        <v>75</v>
      </c>
      <c r="J10" s="89" t="str">
        <f>UPPER(IF(OR(I10="a",I10="as"),E8,IF(OR(I10="b",I10="bs"),E12,)))</f>
        <v>彭維民</v>
      </c>
      <c r="K10" s="90"/>
      <c r="L10" s="80"/>
      <c r="M10" s="77"/>
      <c r="N10" s="67"/>
      <c r="O10" s="68"/>
      <c r="P10" s="67"/>
      <c r="Q10" s="78"/>
      <c r="R10" s="70"/>
      <c r="T10" s="79" t="e">
        <f>#REF!</f>
        <v>#REF!</v>
      </c>
    </row>
    <row r="11" spans="1:20" s="71" customFormat="1" ht="9" customHeight="1">
      <c r="A11" s="73">
        <v>2</v>
      </c>
      <c r="B11" s="62">
        <f>IF($D11="","",VLOOKUP($D11,'[1]男雙準備名單'!$A$7:$V$71,20))</f>
        <v>0</v>
      </c>
      <c r="C11" s="62">
        <f>IF($D11="","",VLOOKUP($D11,'[1]男雙準備名單'!$A$7:$V$71,21))</f>
        <v>0</v>
      </c>
      <c r="D11" s="63">
        <v>40</v>
      </c>
      <c r="E11" s="62" t="str">
        <f>UPPER(IF($D11="","",VLOOKUP($D11,'[1]男雙準備名單'!$A$7:$V$71,2)))</f>
        <v>BYE</v>
      </c>
      <c r="F11" s="62">
        <f>IF($D11="","",VLOOKUP($D11,'[1]男雙準備名單'!$A$7:$V$71,3))</f>
        <v>0</v>
      </c>
      <c r="G11" s="91"/>
      <c r="H11" s="62">
        <f>IF($D11="","",VLOOKUP($D11,'[1]男雙準備名單'!$A$7:$V$71,4))</f>
        <v>0</v>
      </c>
      <c r="I11" s="92"/>
      <c r="J11" s="80"/>
      <c r="K11" s="93"/>
      <c r="L11" s="94"/>
      <c r="M11" s="84"/>
      <c r="N11" s="67"/>
      <c r="O11" s="68"/>
      <c r="P11" s="67"/>
      <c r="Q11" s="78"/>
      <c r="R11" s="70"/>
      <c r="T11" s="79" t="e">
        <f>#REF!</f>
        <v>#REF!</v>
      </c>
    </row>
    <row r="12" spans="1:20" s="71" customFormat="1" ht="9" customHeight="1">
      <c r="A12" s="73"/>
      <c r="B12" s="74"/>
      <c r="C12" s="74"/>
      <c r="D12" s="74"/>
      <c r="E12" s="62" t="str">
        <f>UPPER(IF($D11="","",VLOOKUP($D11,'[1]男雙準備名單'!$A$7:$V$71,7)))</f>
        <v>BYE</v>
      </c>
      <c r="F12" s="62">
        <f>IF($D11="","",VLOOKUP($D11,'[1]男雙準備名單'!$A$7:$V$71,8))</f>
        <v>0</v>
      </c>
      <c r="G12" s="91"/>
      <c r="H12" s="62">
        <f>IF($D11="","",VLOOKUP($D11,'[1]男雙準備名單'!$A$7:$V$71,9))</f>
        <v>0</v>
      </c>
      <c r="I12" s="75"/>
      <c r="J12" s="80"/>
      <c r="K12" s="93"/>
      <c r="L12" s="95"/>
      <c r="M12" s="96"/>
      <c r="N12" s="67"/>
      <c r="O12" s="68"/>
      <c r="P12" s="67"/>
      <c r="Q12" s="78"/>
      <c r="R12" s="70"/>
      <c r="T12" s="79" t="e">
        <f>#REF!</f>
        <v>#REF!</v>
      </c>
    </row>
    <row r="13" spans="1:20" s="71" customFormat="1" ht="9" customHeight="1">
      <c r="A13" s="73"/>
      <c r="B13" s="74"/>
      <c r="C13" s="74"/>
      <c r="D13" s="97"/>
      <c r="E13" s="80"/>
      <c r="F13" s="80"/>
      <c r="G13" s="81"/>
      <c r="H13" s="80"/>
      <c r="I13" s="98"/>
      <c r="J13" s="67"/>
      <c r="K13" s="99"/>
      <c r="L13" s="83" t="str">
        <f>UPPER(IF(OR(K14="a",K14="as"),J9,IF(OR(K14="b",K14="bs"),J17,)))</f>
        <v>秦志強</v>
      </c>
      <c r="M13" s="77"/>
      <c r="N13" s="67"/>
      <c r="O13" s="68"/>
      <c r="P13" s="67"/>
      <c r="Q13" s="78"/>
      <c r="R13" s="70"/>
      <c r="T13" s="79" t="e">
        <f>#REF!</f>
        <v>#REF!</v>
      </c>
    </row>
    <row r="14" spans="1:20" s="71" customFormat="1" ht="9" customHeight="1">
      <c r="A14" s="73"/>
      <c r="B14" s="85"/>
      <c r="C14" s="85"/>
      <c r="D14" s="100"/>
      <c r="E14" s="67"/>
      <c r="F14" s="67"/>
      <c r="G14" s="86"/>
      <c r="H14" s="67"/>
      <c r="I14" s="101"/>
      <c r="J14" s="87" t="s">
        <v>14</v>
      </c>
      <c r="K14" s="88" t="s">
        <v>76</v>
      </c>
      <c r="L14" s="89" t="str">
        <f>UPPER(IF(OR(K14="a",K14="as"),J10,IF(OR(K14="b",K14="bs"),J18,)))</f>
        <v>彭維民</v>
      </c>
      <c r="M14" s="90"/>
      <c r="N14" s="80"/>
      <c r="O14" s="77"/>
      <c r="P14" s="67"/>
      <c r="Q14" s="78"/>
      <c r="R14" s="70"/>
      <c r="T14" s="79" t="e">
        <f>#REF!</f>
        <v>#REF!</v>
      </c>
    </row>
    <row r="15" spans="1:20" s="71" customFormat="1" ht="9" customHeight="1">
      <c r="A15" s="73">
        <v>3</v>
      </c>
      <c r="B15" s="62">
        <f>IF($D15="","",VLOOKUP($D15,'[1]男雙準備名單'!$A$7:$V$71,20))</f>
        <v>0</v>
      </c>
      <c r="C15" s="62">
        <f>IF($D15="","",VLOOKUP($D15,'[1]男雙準備名單'!$A$7:$V$71,21))</f>
        <v>0</v>
      </c>
      <c r="D15" s="63">
        <v>13</v>
      </c>
      <c r="E15" s="62" t="str">
        <f>UPPER(IF($D15="","",VLOOKUP($D15,'[1]男雙準備名單'!$A$7:$V$71,2)))</f>
        <v>湯豪</v>
      </c>
      <c r="F15" s="62">
        <f>IF($D15="","",VLOOKUP($D15,'[1]男雙準備名單'!$A$7:$V$71,3))</f>
        <v>0</v>
      </c>
      <c r="G15" s="91"/>
      <c r="H15" s="62">
        <f>IF($D15="","",VLOOKUP($D15,'[1]男雙準備名單'!$A$7:$V$71,4))</f>
        <v>0</v>
      </c>
      <c r="I15" s="66"/>
      <c r="J15" s="67"/>
      <c r="K15" s="93"/>
      <c r="L15" s="67">
        <v>61</v>
      </c>
      <c r="M15" s="93"/>
      <c r="N15" s="94"/>
      <c r="O15" s="77"/>
      <c r="P15" s="67"/>
      <c r="Q15" s="78"/>
      <c r="R15" s="70"/>
      <c r="T15" s="79" t="e">
        <f>#REF!</f>
        <v>#REF!</v>
      </c>
    </row>
    <row r="16" spans="1:20" s="71" customFormat="1" ht="9" customHeight="1" thickBot="1">
      <c r="A16" s="73"/>
      <c r="B16" s="74"/>
      <c r="C16" s="74"/>
      <c r="D16" s="74"/>
      <c r="E16" s="62" t="str">
        <f>UPPER(IF($D15="","",VLOOKUP($D15,'[1]男雙準備名單'!$A$7:$V$71,7)))</f>
        <v>湯閔傑</v>
      </c>
      <c r="F16" s="62">
        <f>IF($D15="","",VLOOKUP($D15,'[1]男雙準備名單'!$A$7:$V$71,8))</f>
        <v>0</v>
      </c>
      <c r="G16" s="91"/>
      <c r="H16" s="62">
        <f>IF($D15="","",VLOOKUP($D15,'[1]男雙準備名單'!$A$7:$V$71,9))</f>
        <v>0</v>
      </c>
      <c r="I16" s="75"/>
      <c r="J16" s="76">
        <f>IF(I16="a",E15,IF(I16="b",E17,""))</f>
      </c>
      <c r="K16" s="93"/>
      <c r="L16" s="67"/>
      <c r="M16" s="93"/>
      <c r="N16" s="80"/>
      <c r="O16" s="77"/>
      <c r="P16" s="67"/>
      <c r="Q16" s="78"/>
      <c r="R16" s="70"/>
      <c r="T16" s="102" t="e">
        <f>#REF!</f>
        <v>#REF!</v>
      </c>
    </row>
    <row r="17" spans="1:18" s="71" customFormat="1" ht="9" customHeight="1">
      <c r="A17" s="73"/>
      <c r="B17" s="74"/>
      <c r="C17" s="74"/>
      <c r="D17" s="97"/>
      <c r="E17" s="80"/>
      <c r="F17" s="80"/>
      <c r="G17" s="81"/>
      <c r="H17" s="80"/>
      <c r="I17" s="82"/>
      <c r="J17" s="83" t="str">
        <f>UPPER(IF(OR(I18="a",I18="as"),E15,IF(OR(I18="b",I18="bs"),E19,)))</f>
        <v>湯豪</v>
      </c>
      <c r="K17" s="103"/>
      <c r="L17" s="67"/>
      <c r="M17" s="93"/>
      <c r="N17" s="80"/>
      <c r="O17" s="77"/>
      <c r="P17" s="67"/>
      <c r="Q17" s="78"/>
      <c r="R17" s="70"/>
    </row>
    <row r="18" spans="1:18" s="71" customFormat="1" ht="9" customHeight="1">
      <c r="A18" s="73"/>
      <c r="B18" s="85"/>
      <c r="C18" s="85"/>
      <c r="D18" s="100"/>
      <c r="E18" s="67"/>
      <c r="F18" s="67"/>
      <c r="G18" s="86"/>
      <c r="H18" s="87" t="s">
        <v>14</v>
      </c>
      <c r="I18" s="88" t="s">
        <v>75</v>
      </c>
      <c r="J18" s="89" t="str">
        <f>UPPER(IF(OR(I18="a",I18="as"),E16,IF(OR(I18="b",I18="bs"),E20,)))</f>
        <v>湯閔傑</v>
      </c>
      <c r="K18" s="104"/>
      <c r="L18" s="80"/>
      <c r="M18" s="93"/>
      <c r="N18" s="80"/>
      <c r="O18" s="77"/>
      <c r="P18" s="67"/>
      <c r="Q18" s="78"/>
      <c r="R18" s="70"/>
    </row>
    <row r="19" spans="1:18" s="71" customFormat="1" ht="9" customHeight="1">
      <c r="A19" s="73">
        <v>4</v>
      </c>
      <c r="B19" s="62">
        <f>IF($D19="","",VLOOKUP($D19,'[1]男雙準備名單'!$A$7:$V$71,20))</f>
        <v>0</v>
      </c>
      <c r="C19" s="62">
        <f>IF($D19="","",VLOOKUP($D19,'[1]男雙準備名單'!$A$7:$V$71,21))</f>
        <v>0</v>
      </c>
      <c r="D19" s="63">
        <v>41</v>
      </c>
      <c r="E19" s="62" t="str">
        <f>UPPER(IF($D19="","",VLOOKUP($D19,'[1]男雙準備名單'!$A$7:$V$71,2)))</f>
        <v>BYE</v>
      </c>
      <c r="F19" s="62">
        <f>IF($D19="","",VLOOKUP($D19,'[1]男雙準備名單'!$A$7:$V$71,3))</f>
        <v>0</v>
      </c>
      <c r="G19" s="91"/>
      <c r="H19" s="62">
        <f>IF($D19="","",VLOOKUP($D19,'[1]男雙準備名單'!$A$7:$V$71,4))</f>
        <v>0</v>
      </c>
      <c r="I19" s="92"/>
      <c r="J19" s="80"/>
      <c r="K19" s="77"/>
      <c r="L19" s="94"/>
      <c r="M19" s="103"/>
      <c r="N19" s="80"/>
      <c r="O19" s="77"/>
      <c r="P19" s="67"/>
      <c r="Q19" s="78"/>
      <c r="R19" s="70"/>
    </row>
    <row r="20" spans="1:18" s="71" customFormat="1" ht="9" customHeight="1">
      <c r="A20" s="73"/>
      <c r="B20" s="74"/>
      <c r="C20" s="74"/>
      <c r="D20" s="74"/>
      <c r="E20" s="62" t="str">
        <f>UPPER(IF($D19="","",VLOOKUP($D19,'[1]男雙準備名單'!$A$7:$V$71,7)))</f>
        <v>BYE</v>
      </c>
      <c r="F20" s="62">
        <f>IF($D19="","",VLOOKUP($D19,'[1]男雙準備名單'!$A$7:$V$71,8))</f>
        <v>0</v>
      </c>
      <c r="G20" s="91"/>
      <c r="H20" s="62">
        <f>IF($D19="","",VLOOKUP($D19,'[1]男雙準備名單'!$A$7:$V$71,9))</f>
        <v>0</v>
      </c>
      <c r="I20" s="75"/>
      <c r="J20" s="80"/>
      <c r="K20" s="77"/>
      <c r="L20" s="95"/>
      <c r="M20" s="105"/>
      <c r="N20" s="80"/>
      <c r="O20" s="77"/>
      <c r="P20" s="67"/>
      <c r="Q20" s="78"/>
      <c r="R20" s="70"/>
    </row>
    <row r="21" spans="1:18" s="71" customFormat="1" ht="9" customHeight="1">
      <c r="A21" s="73"/>
      <c r="B21" s="74"/>
      <c r="C21" s="74"/>
      <c r="D21" s="74"/>
      <c r="E21" s="80"/>
      <c r="F21" s="80"/>
      <c r="G21" s="81"/>
      <c r="H21" s="80"/>
      <c r="I21" s="98"/>
      <c r="J21" s="67"/>
      <c r="K21" s="68"/>
      <c r="L21" s="80"/>
      <c r="M21" s="99"/>
      <c r="N21" s="83" t="str">
        <f>UPPER(IF(OR(M22="a",M22="as"),L13,IF(OR(M22="b",M22="bs"),L29,)))</f>
        <v>吳凱毅</v>
      </c>
      <c r="O21" s="77"/>
      <c r="P21" s="67"/>
      <c r="Q21" s="78"/>
      <c r="R21" s="70"/>
    </row>
    <row r="22" spans="1:18" s="71" customFormat="1" ht="9" customHeight="1">
      <c r="A22" s="73"/>
      <c r="B22" s="85"/>
      <c r="C22" s="85"/>
      <c r="D22" s="85"/>
      <c r="E22" s="67"/>
      <c r="F22" s="67"/>
      <c r="G22" s="86"/>
      <c r="H22" s="67"/>
      <c r="I22" s="101"/>
      <c r="J22" s="67"/>
      <c r="K22" s="68"/>
      <c r="L22" s="87" t="s">
        <v>14</v>
      </c>
      <c r="M22" s="88" t="s">
        <v>77</v>
      </c>
      <c r="N22" s="89" t="str">
        <f>UPPER(IF(OR(M22="a",M22="as"),L14,IF(OR(M22="b",M22="bs"),L30,)))</f>
        <v>黃子綸</v>
      </c>
      <c r="O22" s="90"/>
      <c r="P22" s="80"/>
      <c r="Q22" s="106"/>
      <c r="R22" s="70"/>
    </row>
    <row r="23" spans="1:18" s="71" customFormat="1" ht="9" customHeight="1">
      <c r="A23" s="73">
        <v>5</v>
      </c>
      <c r="B23" s="62">
        <f>IF($D23="","",VLOOKUP($D23,'[1]男雙準備名單'!$A$7:$V$71,20))</f>
        <v>0</v>
      </c>
      <c r="C23" s="62">
        <f>IF($D23="","",VLOOKUP($D23,'[1]男雙準備名單'!$A$7:$V$71,21))</f>
        <v>0</v>
      </c>
      <c r="D23" s="63">
        <v>7</v>
      </c>
      <c r="E23" s="62" t="str">
        <f>UPPER(IF($D23="","",VLOOKUP($D23,'[1]男雙準備名單'!$A$7:$V$71,2)))</f>
        <v>吳凱毅</v>
      </c>
      <c r="F23" s="62">
        <f>IF($D23="","",VLOOKUP($D23,'[1]男雙準備名單'!$A$7:$V$71,3))</f>
        <v>0</v>
      </c>
      <c r="G23" s="91"/>
      <c r="H23" s="62">
        <f>IF($D23="","",VLOOKUP($D23,'[1]男雙準備名單'!$A$7:$V$71,4))</f>
        <v>0</v>
      </c>
      <c r="I23" s="66"/>
      <c r="J23" s="67"/>
      <c r="K23" s="68"/>
      <c r="L23" s="67"/>
      <c r="M23" s="93"/>
      <c r="N23" s="67">
        <v>64</v>
      </c>
      <c r="O23" s="93"/>
      <c r="P23" s="67"/>
      <c r="Q23" s="106"/>
      <c r="R23" s="70"/>
    </row>
    <row r="24" spans="1:18" s="71" customFormat="1" ht="9" customHeight="1">
      <c r="A24" s="73"/>
      <c r="B24" s="74"/>
      <c r="C24" s="74"/>
      <c r="D24" s="74"/>
      <c r="E24" s="64" t="str">
        <f>UPPER(IF($D23="","",VLOOKUP($D23,'[1]男雙準備名單'!$A$7:$V$71,7)))</f>
        <v>黃子綸</v>
      </c>
      <c r="F24" s="64">
        <f>IF($D23="","",VLOOKUP($D23,'[1]男雙準備名單'!$A$7:$V$71,8))</f>
        <v>0</v>
      </c>
      <c r="G24" s="65"/>
      <c r="H24" s="64">
        <f>IF($D23="","",VLOOKUP($D23,'[1]男雙準備名單'!$A$7:$V$71,9))</f>
        <v>0</v>
      </c>
      <c r="I24" s="75"/>
      <c r="J24" s="76">
        <f>IF(I24="a",E23,IF(I24="b",E25,""))</f>
      </c>
      <c r="K24" s="77"/>
      <c r="L24" s="67"/>
      <c r="M24" s="93"/>
      <c r="N24" s="67"/>
      <c r="O24" s="93"/>
      <c r="P24" s="67"/>
      <c r="Q24" s="106"/>
      <c r="R24" s="70"/>
    </row>
    <row r="25" spans="1:18" s="71" customFormat="1" ht="9" customHeight="1">
      <c r="A25" s="73"/>
      <c r="B25" s="74"/>
      <c r="C25" s="74"/>
      <c r="D25" s="74"/>
      <c r="E25" s="80"/>
      <c r="F25" s="80"/>
      <c r="G25" s="81"/>
      <c r="H25" s="80"/>
      <c r="I25" s="82"/>
      <c r="J25" s="83" t="str">
        <f>UPPER(IF(OR(I26="a",I26="as"),E23,IF(OR(I26="b",I26="bs"),E27,)))</f>
        <v>吳凱毅</v>
      </c>
      <c r="K25" s="84"/>
      <c r="L25" s="67"/>
      <c r="M25" s="93"/>
      <c r="N25" s="67"/>
      <c r="O25" s="93"/>
      <c r="P25" s="67"/>
      <c r="Q25" s="106"/>
      <c r="R25" s="70"/>
    </row>
    <row r="26" spans="1:18" s="71" customFormat="1" ht="9" customHeight="1">
      <c r="A26" s="73"/>
      <c r="B26" s="85"/>
      <c r="C26" s="85"/>
      <c r="D26" s="85"/>
      <c r="E26" s="67"/>
      <c r="F26" s="67"/>
      <c r="G26" s="86"/>
      <c r="H26" s="87" t="s">
        <v>14</v>
      </c>
      <c r="I26" s="88" t="s">
        <v>75</v>
      </c>
      <c r="J26" s="89" t="str">
        <f>UPPER(IF(OR(I26="a",I26="as"),E24,IF(OR(I26="b",I26="bs"),E28,)))</f>
        <v>黃子綸</v>
      </c>
      <c r="K26" s="90"/>
      <c r="L26" s="80"/>
      <c r="M26" s="93"/>
      <c r="N26" s="67"/>
      <c r="O26" s="93"/>
      <c r="P26" s="67"/>
      <c r="Q26" s="106"/>
      <c r="R26" s="70"/>
    </row>
    <row r="27" spans="1:18" s="71" customFormat="1" ht="9" customHeight="1">
      <c r="A27" s="73">
        <v>6</v>
      </c>
      <c r="B27" s="62">
        <f>IF($D27="","",VLOOKUP($D27,'[1]男雙準備名單'!$A$7:$V$71,20))</f>
        <v>0</v>
      </c>
      <c r="C27" s="62">
        <f>IF($D27="","",VLOOKUP($D27,'[1]男雙準備名單'!$A$7:$V$71,21))</f>
        <v>0</v>
      </c>
      <c r="D27" s="63">
        <v>42</v>
      </c>
      <c r="E27" s="62" t="str">
        <f>UPPER(IF($D27="","",VLOOKUP($D27,'[1]男雙準備名單'!$A$7:$V$71,2)))</f>
        <v>BYE</v>
      </c>
      <c r="F27" s="62">
        <f>IF($D27="","",VLOOKUP($D27,'[1]男雙準備名單'!$A$7:$V$71,3))</f>
        <v>0</v>
      </c>
      <c r="G27" s="91"/>
      <c r="H27" s="62">
        <f>IF($D27="","",VLOOKUP($D27,'[1]男雙準備名單'!$A$7:$V$71,4))</f>
        <v>0</v>
      </c>
      <c r="I27" s="92"/>
      <c r="J27" s="80"/>
      <c r="K27" s="93"/>
      <c r="L27" s="94"/>
      <c r="M27" s="103"/>
      <c r="N27" s="67"/>
      <c r="O27" s="93"/>
      <c r="P27" s="67"/>
      <c r="Q27" s="106"/>
      <c r="R27" s="70"/>
    </row>
    <row r="28" spans="1:18" s="71" customFormat="1" ht="9" customHeight="1">
      <c r="A28" s="73"/>
      <c r="B28" s="74"/>
      <c r="C28" s="74"/>
      <c r="D28" s="74"/>
      <c r="E28" s="62" t="str">
        <f>UPPER(IF($D27="","",VLOOKUP($D27,'[1]男雙準備名單'!$A$7:$V$71,7)))</f>
        <v>BYE</v>
      </c>
      <c r="F28" s="62">
        <f>IF($D27="","",VLOOKUP($D27,'[1]男雙準備名單'!$A$7:$V$71,8))</f>
        <v>0</v>
      </c>
      <c r="G28" s="91"/>
      <c r="H28" s="62">
        <f>IF($D27="","",VLOOKUP($D27,'[1]男雙準備名單'!$A$7:$V$71,9))</f>
        <v>0</v>
      </c>
      <c r="I28" s="75"/>
      <c r="J28" s="80"/>
      <c r="K28" s="93"/>
      <c r="L28" s="95"/>
      <c r="M28" s="105"/>
      <c r="N28" s="67"/>
      <c r="O28" s="93"/>
      <c r="P28" s="67"/>
      <c r="Q28" s="106"/>
      <c r="R28" s="70"/>
    </row>
    <row r="29" spans="1:18" s="71" customFormat="1" ht="9" customHeight="1">
      <c r="A29" s="73"/>
      <c r="B29" s="74"/>
      <c r="C29" s="74"/>
      <c r="D29" s="97"/>
      <c r="E29" s="80"/>
      <c r="F29" s="80"/>
      <c r="G29" s="81"/>
      <c r="H29" s="80"/>
      <c r="I29" s="98"/>
      <c r="J29" s="67"/>
      <c r="K29" s="99"/>
      <c r="L29" s="83" t="str">
        <f>UPPER(IF(OR(K30="a",K30="as"),J25,IF(OR(K30="b",K30="bs"),J33,)))</f>
        <v>吳凱毅</v>
      </c>
      <c r="M29" s="93"/>
      <c r="N29" s="67"/>
      <c r="O29" s="93"/>
      <c r="P29" s="67"/>
      <c r="Q29" s="106"/>
      <c r="R29" s="70"/>
    </row>
    <row r="30" spans="1:18" s="71" customFormat="1" ht="9" customHeight="1">
      <c r="A30" s="73"/>
      <c r="B30" s="85"/>
      <c r="C30" s="85"/>
      <c r="D30" s="100"/>
      <c r="E30" s="67"/>
      <c r="F30" s="67"/>
      <c r="G30" s="86"/>
      <c r="H30" s="67"/>
      <c r="I30" s="101"/>
      <c r="J30" s="87" t="s">
        <v>14</v>
      </c>
      <c r="K30" s="88" t="s">
        <v>76</v>
      </c>
      <c r="L30" s="89" t="str">
        <f>UPPER(IF(OR(K30="a",K30="as"),J26,IF(OR(K30="b",K30="bs"),J34,)))</f>
        <v>黃子綸</v>
      </c>
      <c r="M30" s="104"/>
      <c r="N30" s="80"/>
      <c r="O30" s="93"/>
      <c r="P30" s="67"/>
      <c r="Q30" s="106"/>
      <c r="R30" s="70"/>
    </row>
    <row r="31" spans="1:18" s="71" customFormat="1" ht="9" customHeight="1">
      <c r="A31" s="73">
        <v>7</v>
      </c>
      <c r="B31" s="62">
        <f>IF($D31="","",VLOOKUP($D31,'[1]男雙準備名單'!$A$7:$V$71,20))</f>
        <v>0</v>
      </c>
      <c r="C31" s="62">
        <f>IF($D31="","",VLOOKUP($D31,'[1]男雙準備名單'!$A$7:$V$71,21))</f>
        <v>0</v>
      </c>
      <c r="D31" s="63">
        <v>17</v>
      </c>
      <c r="E31" s="62" t="str">
        <f>UPPER(IF($D31="","",VLOOKUP($D31,'[1]男雙準備名單'!$A$7:$V$71,2)))</f>
        <v>吳輝南</v>
      </c>
      <c r="F31" s="62">
        <f>IF($D31="","",VLOOKUP($D31,'[1]男雙準備名單'!$A$7:$V$71,3))</f>
        <v>0</v>
      </c>
      <c r="G31" s="91"/>
      <c r="H31" s="62" t="str">
        <f>IF($D31="","",VLOOKUP($D31,'[1]男雙準備名單'!$A$7:$V$71,4))</f>
        <v>大佳網球隊</v>
      </c>
      <c r="I31" s="66"/>
      <c r="J31" s="67"/>
      <c r="K31" s="93"/>
      <c r="L31" s="67">
        <v>75</v>
      </c>
      <c r="M31" s="107"/>
      <c r="N31" s="94"/>
      <c r="O31" s="93"/>
      <c r="P31" s="67"/>
      <c r="Q31" s="106"/>
      <c r="R31" s="70"/>
    </row>
    <row r="32" spans="1:18" s="71" customFormat="1" ht="9" customHeight="1">
      <c r="A32" s="73"/>
      <c r="B32" s="74"/>
      <c r="C32" s="74"/>
      <c r="D32" s="74"/>
      <c r="E32" s="62" t="str">
        <f>UPPER(IF($D31="","",VLOOKUP($D31,'[1]男雙準備名單'!$A$7:$V$71,7)))</f>
        <v>陳鶴松</v>
      </c>
      <c r="F32" s="62">
        <f>IF($D31="","",VLOOKUP($D31,'[1]男雙準備名單'!$A$7:$V$71,8))</f>
        <v>0</v>
      </c>
      <c r="G32" s="91"/>
      <c r="H32" s="62" t="str">
        <f>IF($D31="","",VLOOKUP($D31,'[1]男雙準備名單'!$A$7:$V$71,9))</f>
        <v>大佳網球隊</v>
      </c>
      <c r="I32" s="75"/>
      <c r="J32" s="76">
        <f>IF(I32="a",E31,IF(I32="b",E33,""))</f>
      </c>
      <c r="K32" s="93"/>
      <c r="L32" s="67"/>
      <c r="M32" s="77"/>
      <c r="N32" s="80"/>
      <c r="O32" s="93"/>
      <c r="P32" s="67"/>
      <c r="Q32" s="106"/>
      <c r="R32" s="70"/>
    </row>
    <row r="33" spans="1:18" s="71" customFormat="1" ht="9" customHeight="1">
      <c r="A33" s="73"/>
      <c r="B33" s="74"/>
      <c r="C33" s="74"/>
      <c r="D33" s="97"/>
      <c r="E33" s="80"/>
      <c r="F33" s="80"/>
      <c r="G33" s="81"/>
      <c r="H33" s="80"/>
      <c r="I33" s="82"/>
      <c r="J33" s="83" t="str">
        <f>UPPER(IF(OR(I34="a",I34="as"),E31,IF(OR(I34="b",I34="bs"),E35,)))</f>
        <v>吳輝南</v>
      </c>
      <c r="K33" s="103"/>
      <c r="L33" s="67"/>
      <c r="M33" s="77"/>
      <c r="N33" s="80"/>
      <c r="O33" s="93"/>
      <c r="P33" s="67"/>
      <c r="Q33" s="106"/>
      <c r="R33" s="70"/>
    </row>
    <row r="34" spans="1:18" s="71" customFormat="1" ht="9" customHeight="1">
      <c r="A34" s="73"/>
      <c r="B34" s="85"/>
      <c r="C34" s="85"/>
      <c r="D34" s="100"/>
      <c r="E34" s="67"/>
      <c r="F34" s="67"/>
      <c r="G34" s="86"/>
      <c r="H34" s="87" t="s">
        <v>14</v>
      </c>
      <c r="I34" s="88" t="s">
        <v>75</v>
      </c>
      <c r="J34" s="89" t="str">
        <f>UPPER(IF(OR(I34="a",I34="as"),E32,IF(OR(I34="b",I34="bs"),E36,)))</f>
        <v>陳鶴松</v>
      </c>
      <c r="K34" s="104"/>
      <c r="L34" s="80"/>
      <c r="M34" s="77"/>
      <c r="N34" s="80"/>
      <c r="O34" s="93"/>
      <c r="P34" s="67"/>
      <c r="Q34" s="106"/>
      <c r="R34" s="70"/>
    </row>
    <row r="35" spans="1:18" s="71" customFormat="1" ht="9" customHeight="1">
      <c r="A35" s="61">
        <v>8</v>
      </c>
      <c r="B35" s="62">
        <f>IF($D35="","",VLOOKUP($D35,'[1]男雙準備名單'!$A$7:$V$71,20))</f>
        <v>0</v>
      </c>
      <c r="C35" s="62">
        <f>IF($D35="","",VLOOKUP($D35,'[1]男雙準備名單'!$A$7:$V$71,21))</f>
        <v>0</v>
      </c>
      <c r="D35" s="63">
        <v>43</v>
      </c>
      <c r="E35" s="64" t="str">
        <f>UPPER(IF($D35="","",VLOOKUP($D35,'[1]男雙準備名單'!$A$7:$V$71,2)))</f>
        <v>BYE</v>
      </c>
      <c r="F35" s="64">
        <f>IF($D35="","",VLOOKUP($D35,'[1]男雙準備名單'!$A$7:$V$71,3))</f>
        <v>0</v>
      </c>
      <c r="G35" s="65"/>
      <c r="H35" s="64">
        <f>IF($D35="","",VLOOKUP($D35,'[1]男雙準備名單'!$A$7:$V$71,4))</f>
        <v>0</v>
      </c>
      <c r="I35" s="92"/>
      <c r="J35" s="80"/>
      <c r="K35" s="77"/>
      <c r="L35" s="94"/>
      <c r="M35" s="84"/>
      <c r="N35" s="80"/>
      <c r="O35" s="93"/>
      <c r="P35" s="67"/>
      <c r="Q35" s="106"/>
      <c r="R35" s="70"/>
    </row>
    <row r="36" spans="1:18" s="71" customFormat="1" ht="9" customHeight="1">
      <c r="A36" s="73"/>
      <c r="B36" s="74"/>
      <c r="C36" s="74"/>
      <c r="D36" s="74"/>
      <c r="E36" s="62" t="str">
        <f>UPPER(IF($D35="","",VLOOKUP($D35,'[1]男雙準備名單'!$A$7:$V$71,7)))</f>
        <v>BYE</v>
      </c>
      <c r="F36" s="62">
        <f>IF($D35="","",VLOOKUP($D35,'[1]男雙準備名單'!$A$7:$V$71,8))</f>
        <v>0</v>
      </c>
      <c r="G36" s="91"/>
      <c r="H36" s="62">
        <f>IF($D35="","",VLOOKUP($D35,'[1]男雙準備名單'!$A$7:$V$71,9))</f>
        <v>0</v>
      </c>
      <c r="I36" s="75"/>
      <c r="J36" s="80"/>
      <c r="K36" s="77"/>
      <c r="L36" s="95"/>
      <c r="M36" s="96"/>
      <c r="N36" s="80"/>
      <c r="O36" s="93"/>
      <c r="P36" s="67"/>
      <c r="Q36" s="106"/>
      <c r="R36" s="70"/>
    </row>
    <row r="37" spans="1:18" s="71" customFormat="1" ht="9" customHeight="1">
      <c r="A37" s="73"/>
      <c r="B37" s="74"/>
      <c r="C37" s="74"/>
      <c r="D37" s="97"/>
      <c r="E37" s="80"/>
      <c r="F37" s="80"/>
      <c r="G37" s="81"/>
      <c r="H37" s="80"/>
      <c r="I37" s="98"/>
      <c r="J37" s="67"/>
      <c r="K37" s="68"/>
      <c r="L37" s="80"/>
      <c r="M37" s="77"/>
      <c r="N37" s="77"/>
      <c r="O37" s="99"/>
      <c r="P37" s="83" t="str">
        <f>UPPER(IF(OR(O38="a",O38="as"),N21,IF(OR(O38="b",O38="bs"),N53,)))</f>
        <v>吳凱毅</v>
      </c>
      <c r="Q37" s="108"/>
      <c r="R37" s="70"/>
    </row>
    <row r="38" spans="1:18" s="71" customFormat="1" ht="9" customHeight="1">
      <c r="A38" s="73"/>
      <c r="B38" s="85"/>
      <c r="C38" s="85"/>
      <c r="D38" s="100"/>
      <c r="E38" s="67"/>
      <c r="F38" s="67"/>
      <c r="G38" s="86"/>
      <c r="H38" s="67"/>
      <c r="I38" s="101"/>
      <c r="J38" s="67"/>
      <c r="K38" s="68"/>
      <c r="L38" s="80"/>
      <c r="M38" s="77"/>
      <c r="N38" s="87" t="s">
        <v>14</v>
      </c>
      <c r="O38" s="88" t="s">
        <v>76</v>
      </c>
      <c r="P38" s="89" t="str">
        <f>UPPER(IF(OR(O38="a",O38="as"),N22,IF(OR(O38="b",O38="bs"),N54,)))</f>
        <v>黃子綸</v>
      </c>
      <c r="Q38" s="109"/>
      <c r="R38" s="70"/>
    </row>
    <row r="39" spans="1:18" s="71" customFormat="1" ht="9" customHeight="1">
      <c r="A39" s="61">
        <v>9</v>
      </c>
      <c r="B39" s="62">
        <f>IF($D39="","",VLOOKUP($D39,'[1]男雙準備名單'!$A$7:$V$71,20))</f>
        <v>0</v>
      </c>
      <c r="C39" s="62">
        <f>IF($D39="","",VLOOKUP($D39,'[1]男雙準備名單'!$A$7:$V$71,21))</f>
        <v>0</v>
      </c>
      <c r="D39" s="63">
        <v>10</v>
      </c>
      <c r="E39" s="64" t="str">
        <f>UPPER(IF($D39="","",VLOOKUP($D39,'[1]男雙準備名單'!$A$7:$V$71,2)))</f>
        <v>巫俊緯</v>
      </c>
      <c r="F39" s="64">
        <f>IF($D39="","",VLOOKUP($D39,'[1]男雙準備名單'!$A$7:$V$71,3))</f>
        <v>0</v>
      </c>
      <c r="G39" s="65"/>
      <c r="H39" s="64" t="str">
        <f>IF($D39="","",VLOOKUP($D39,'[1]男雙準備名單'!$A$7:$V$71,4))</f>
        <v>南港公園網球場</v>
      </c>
      <c r="I39" s="66"/>
      <c r="J39" s="67"/>
      <c r="K39" s="68"/>
      <c r="L39" s="67"/>
      <c r="M39" s="68"/>
      <c r="N39" s="67"/>
      <c r="O39" s="93"/>
      <c r="P39" s="94" t="s">
        <v>78</v>
      </c>
      <c r="Q39" s="106"/>
      <c r="R39" s="70"/>
    </row>
    <row r="40" spans="1:18" s="71" customFormat="1" ht="9" customHeight="1">
      <c r="A40" s="73"/>
      <c r="B40" s="74"/>
      <c r="C40" s="74"/>
      <c r="D40" s="74"/>
      <c r="E40" s="62" t="str">
        <f>UPPER(IF($D39="","",VLOOKUP($D39,'[1]男雙準備名單'!$A$7:$V$71,7)))</f>
        <v>甘登貴</v>
      </c>
      <c r="F40" s="62">
        <f>IF($D39="","",VLOOKUP($D39,'[1]男雙準備名單'!$A$7:$V$71,8))</f>
        <v>0</v>
      </c>
      <c r="G40" s="91"/>
      <c r="H40" s="62" t="str">
        <f>IF($D39="","",VLOOKUP($D39,'[1]男雙準備名單'!$A$7:$V$71,9))</f>
        <v>南港公園網球場</v>
      </c>
      <c r="I40" s="75"/>
      <c r="J40" s="76">
        <f>IF(I40="a",E39,IF(I40="b",E41,""))</f>
      </c>
      <c r="K40" s="77"/>
      <c r="L40" s="67"/>
      <c r="M40" s="68"/>
      <c r="N40" s="67"/>
      <c r="O40" s="93"/>
      <c r="P40" s="95"/>
      <c r="Q40" s="110"/>
      <c r="R40" s="70"/>
    </row>
    <row r="41" spans="1:18" s="71" customFormat="1" ht="9" customHeight="1">
      <c r="A41" s="73"/>
      <c r="B41" s="74"/>
      <c r="C41" s="74"/>
      <c r="D41" s="97"/>
      <c r="E41" s="80"/>
      <c r="F41" s="80"/>
      <c r="G41" s="81"/>
      <c r="H41" s="80"/>
      <c r="I41" s="82"/>
      <c r="J41" s="83" t="str">
        <f>UPPER(IF(OR(I42="a",I42="as"),E39,IF(OR(I42="b",I42="bs"),E43,)))</f>
        <v>巫俊緯</v>
      </c>
      <c r="K41" s="84"/>
      <c r="L41" s="67"/>
      <c r="M41" s="68"/>
      <c r="N41" s="67"/>
      <c r="O41" s="93"/>
      <c r="P41" s="67"/>
      <c r="Q41" s="106"/>
      <c r="R41" s="70"/>
    </row>
    <row r="42" spans="1:18" s="71" customFormat="1" ht="9" customHeight="1">
      <c r="A42" s="73"/>
      <c r="B42" s="85"/>
      <c r="C42" s="85"/>
      <c r="D42" s="100"/>
      <c r="E42" s="67"/>
      <c r="F42" s="67"/>
      <c r="G42" s="86"/>
      <c r="H42" s="87" t="s">
        <v>14</v>
      </c>
      <c r="I42" s="88" t="s">
        <v>75</v>
      </c>
      <c r="J42" s="89" t="str">
        <f>UPPER(IF(OR(I42="a",I42="as"),E40,IF(OR(I42="b",I42="bs"),E44,)))</f>
        <v>甘登貴</v>
      </c>
      <c r="K42" s="90"/>
      <c r="L42" s="80"/>
      <c r="M42" s="77"/>
      <c r="N42" s="67"/>
      <c r="O42" s="93"/>
      <c r="P42" s="67"/>
      <c r="Q42" s="106"/>
      <c r="R42" s="70"/>
    </row>
    <row r="43" spans="1:18" s="71" customFormat="1" ht="9" customHeight="1">
      <c r="A43" s="73">
        <v>10</v>
      </c>
      <c r="B43" s="62">
        <f>IF($D43="","",VLOOKUP($D43,'[1]男雙準備名單'!$A$7:$V$71,20))</f>
        <v>0</v>
      </c>
      <c r="C43" s="62">
        <f>IF($D43="","",VLOOKUP($D43,'[1]男雙準備名單'!$A$7:$V$71,21))</f>
        <v>0</v>
      </c>
      <c r="D43" s="63">
        <v>44</v>
      </c>
      <c r="E43" s="62" t="str">
        <f>UPPER(IF($D43="","",VLOOKUP($D43,'[1]男雙準備名單'!$A$7:$V$71,2)))</f>
        <v>BYE</v>
      </c>
      <c r="F43" s="62">
        <f>IF($D43="","",VLOOKUP($D43,'[1]男雙準備名單'!$A$7:$V$71,3))</f>
        <v>0</v>
      </c>
      <c r="G43" s="91"/>
      <c r="H43" s="62">
        <f>IF($D43="","",VLOOKUP($D43,'[1]男雙準備名單'!$A$7:$V$71,4))</f>
        <v>0</v>
      </c>
      <c r="I43" s="92"/>
      <c r="J43" s="80"/>
      <c r="K43" s="93"/>
      <c r="L43" s="94"/>
      <c r="M43" s="84"/>
      <c r="N43" s="67"/>
      <c r="O43" s="93"/>
      <c r="P43" s="67"/>
      <c r="Q43" s="106"/>
      <c r="R43" s="70"/>
    </row>
    <row r="44" spans="1:18" s="71" customFormat="1" ht="9" customHeight="1">
      <c r="A44" s="73"/>
      <c r="B44" s="74"/>
      <c r="C44" s="74"/>
      <c r="D44" s="74"/>
      <c r="E44" s="62" t="str">
        <f>UPPER(IF($D43="","",VLOOKUP($D43,'[1]男雙準備名單'!$A$7:$V$71,7)))</f>
        <v>BYE</v>
      </c>
      <c r="F44" s="62">
        <f>IF($D43="","",VLOOKUP($D43,'[1]男雙準備名單'!$A$7:$V$71,8))</f>
        <v>0</v>
      </c>
      <c r="G44" s="91"/>
      <c r="H44" s="62">
        <f>IF($D43="","",VLOOKUP($D43,'[1]男雙準備名單'!$A$7:$V$71,9))</f>
        <v>0</v>
      </c>
      <c r="I44" s="75"/>
      <c r="J44" s="80"/>
      <c r="K44" s="93"/>
      <c r="L44" s="95"/>
      <c r="M44" s="96"/>
      <c r="N44" s="67"/>
      <c r="O44" s="93"/>
      <c r="P44" s="67"/>
      <c r="Q44" s="106"/>
      <c r="R44" s="70"/>
    </row>
    <row r="45" spans="1:18" s="71" customFormat="1" ht="9" customHeight="1">
      <c r="A45" s="73"/>
      <c r="B45" s="74"/>
      <c r="C45" s="74"/>
      <c r="D45" s="97"/>
      <c r="E45" s="80"/>
      <c r="F45" s="80"/>
      <c r="G45" s="81"/>
      <c r="H45" s="80"/>
      <c r="I45" s="98"/>
      <c r="J45" s="67"/>
      <c r="K45" s="99"/>
      <c r="L45" s="83" t="str">
        <f>UPPER(IF(OR(K46="a",K46="as"),J41,IF(OR(K46="b",K46="bs"),J49,)))</f>
        <v>林正茂</v>
      </c>
      <c r="M45" s="77"/>
      <c r="N45" s="67"/>
      <c r="O45" s="93"/>
      <c r="P45" s="67"/>
      <c r="Q45" s="106"/>
      <c r="R45" s="70"/>
    </row>
    <row r="46" spans="1:18" s="71" customFormat="1" ht="9" customHeight="1">
      <c r="A46" s="73"/>
      <c r="B46" s="85"/>
      <c r="C46" s="85"/>
      <c r="D46" s="100"/>
      <c r="E46" s="67"/>
      <c r="F46" s="67"/>
      <c r="G46" s="86"/>
      <c r="H46" s="67"/>
      <c r="I46" s="101"/>
      <c r="J46" s="87" t="s">
        <v>14</v>
      </c>
      <c r="K46" s="88" t="s">
        <v>77</v>
      </c>
      <c r="L46" s="89" t="str">
        <f>UPPER(IF(OR(K46="a",K46="as"),J42,IF(OR(K46="b",K46="bs"),J50,)))</f>
        <v>許勝英</v>
      </c>
      <c r="M46" s="90"/>
      <c r="N46" s="80"/>
      <c r="O46" s="93"/>
      <c r="P46" s="67"/>
      <c r="Q46" s="106"/>
      <c r="R46" s="70"/>
    </row>
    <row r="47" spans="1:18" s="71" customFormat="1" ht="9" customHeight="1">
      <c r="A47" s="73">
        <v>11</v>
      </c>
      <c r="B47" s="62">
        <f>IF($D47="","",VLOOKUP($D47,'[1]男雙準備名單'!$A$7:$V$71,20))</f>
        <v>0</v>
      </c>
      <c r="C47" s="62">
        <f>IF($D47="","",VLOOKUP($D47,'[1]男雙準備名單'!$A$7:$V$71,21))</f>
        <v>0</v>
      </c>
      <c r="D47" s="63">
        <v>15</v>
      </c>
      <c r="E47" s="62" t="str">
        <f>UPPER(IF($D47="","",VLOOKUP($D47,'[1]男雙準備名單'!$A$7:$V$71,2)))</f>
        <v>林正茂</v>
      </c>
      <c r="F47" s="62">
        <f>IF($D47="","",VLOOKUP($D47,'[1]男雙準備名單'!$A$7:$V$71,3))</f>
        <v>0</v>
      </c>
      <c r="G47" s="91"/>
      <c r="H47" s="62" t="str">
        <f>IF($D47="","",VLOOKUP($D47,'[1]男雙準備名單'!$A$7:$V$71,4))</f>
        <v>大佳網球隊</v>
      </c>
      <c r="I47" s="66"/>
      <c r="J47" s="67"/>
      <c r="K47" s="93"/>
      <c r="L47" s="67">
        <v>61</v>
      </c>
      <c r="M47" s="93"/>
      <c r="N47" s="94"/>
      <c r="O47" s="93"/>
      <c r="P47" s="67"/>
      <c r="Q47" s="106"/>
      <c r="R47" s="70"/>
    </row>
    <row r="48" spans="1:18" s="71" customFormat="1" ht="9" customHeight="1">
      <c r="A48" s="73"/>
      <c r="B48" s="74"/>
      <c r="C48" s="74"/>
      <c r="D48" s="74"/>
      <c r="E48" s="62" t="str">
        <f>UPPER(IF($D47="","",VLOOKUP($D47,'[1]男雙準備名單'!$A$7:$V$71,7)))</f>
        <v>許勝英</v>
      </c>
      <c r="F48" s="62">
        <f>IF($D47="","",VLOOKUP($D47,'[1]男雙準備名單'!$A$7:$V$71,8))</f>
        <v>0</v>
      </c>
      <c r="G48" s="91"/>
      <c r="H48" s="62" t="str">
        <f>IF($D47="","",VLOOKUP($D47,'[1]男雙準備名單'!$A$7:$V$71,9))</f>
        <v>大佳網球隊</v>
      </c>
      <c r="I48" s="75"/>
      <c r="J48" s="76">
        <f>IF(I48="a",E47,IF(I48="b",E49,""))</f>
      </c>
      <c r="K48" s="93"/>
      <c r="L48" s="67"/>
      <c r="M48" s="93"/>
      <c r="N48" s="80"/>
      <c r="O48" s="93"/>
      <c r="P48" s="67"/>
      <c r="Q48" s="106"/>
      <c r="R48" s="70"/>
    </row>
    <row r="49" spans="1:18" s="71" customFormat="1" ht="9" customHeight="1">
      <c r="A49" s="73"/>
      <c r="B49" s="74"/>
      <c r="C49" s="74"/>
      <c r="D49" s="74"/>
      <c r="E49" s="80"/>
      <c r="F49" s="80"/>
      <c r="G49" s="81"/>
      <c r="H49" s="80"/>
      <c r="I49" s="82"/>
      <c r="J49" s="83" t="str">
        <f>UPPER(IF(OR(I50="a",I50="as"),E47,IF(OR(I50="b",I50="bs"),E51,)))</f>
        <v>林正茂</v>
      </c>
      <c r="K49" s="103"/>
      <c r="L49" s="67"/>
      <c r="M49" s="93"/>
      <c r="N49" s="80"/>
      <c r="O49" s="93"/>
      <c r="P49" s="67"/>
      <c r="Q49" s="106"/>
      <c r="R49" s="70"/>
    </row>
    <row r="50" spans="1:18" s="71" customFormat="1" ht="9" customHeight="1">
      <c r="A50" s="73"/>
      <c r="B50" s="85"/>
      <c r="C50" s="85"/>
      <c r="D50" s="85"/>
      <c r="E50" s="67"/>
      <c r="F50" s="67"/>
      <c r="G50" s="86"/>
      <c r="H50" s="87" t="s">
        <v>14</v>
      </c>
      <c r="I50" s="88" t="s">
        <v>79</v>
      </c>
      <c r="J50" s="89" t="str">
        <f>UPPER(IF(OR(I50="a",I50="as"),E48,IF(OR(I50="b",I50="bs"),E52,)))</f>
        <v>許勝英</v>
      </c>
      <c r="K50" s="104"/>
      <c r="L50" s="80"/>
      <c r="M50" s="93"/>
      <c r="N50" s="80"/>
      <c r="O50" s="93"/>
      <c r="P50" s="67"/>
      <c r="Q50" s="106"/>
      <c r="R50" s="70"/>
    </row>
    <row r="51" spans="1:18" s="71" customFormat="1" ht="9" customHeight="1">
      <c r="A51" s="73">
        <v>12</v>
      </c>
      <c r="B51" s="62">
        <f>IF($D51="","",VLOOKUP($D51,'[1]男雙準備名單'!$A$7:$V$71,20))</f>
        <v>0</v>
      </c>
      <c r="C51" s="62">
        <f>IF($D51="","",VLOOKUP($D51,'[1]男雙準備名單'!$A$7:$V$71,21))</f>
        <v>0</v>
      </c>
      <c r="D51" s="63">
        <v>45</v>
      </c>
      <c r="E51" s="62" t="str">
        <f>UPPER(IF($D51="","",VLOOKUP($D51,'[1]男雙準備名單'!$A$7:$V$71,2)))</f>
        <v>BYE</v>
      </c>
      <c r="F51" s="62">
        <f>IF($D51="","",VLOOKUP($D51,'[1]男雙準備名單'!$A$7:$V$71,3))</f>
        <v>0</v>
      </c>
      <c r="G51" s="91"/>
      <c r="H51" s="62">
        <f>IF($D51="","",VLOOKUP($D51,'[1]男雙準備名單'!$A$7:$V$71,4))</f>
        <v>0</v>
      </c>
      <c r="I51" s="92"/>
      <c r="J51" s="80"/>
      <c r="K51" s="77"/>
      <c r="L51" s="94"/>
      <c r="M51" s="103"/>
      <c r="N51" s="80"/>
      <c r="O51" s="93"/>
      <c r="P51" s="67"/>
      <c r="Q51" s="106"/>
      <c r="R51" s="70"/>
    </row>
    <row r="52" spans="1:18" s="71" customFormat="1" ht="9" customHeight="1">
      <c r="A52" s="73"/>
      <c r="B52" s="74"/>
      <c r="C52" s="74"/>
      <c r="D52" s="74"/>
      <c r="E52" s="64" t="str">
        <f>UPPER(IF($D51="","",VLOOKUP($D51,'[1]男雙準備名單'!$A$7:$V$71,7)))</f>
        <v>BYE</v>
      </c>
      <c r="F52" s="64">
        <f>IF($D51="","",VLOOKUP($D51,'[1]男雙準備名單'!$A$7:$V$71,8))</f>
        <v>0</v>
      </c>
      <c r="G52" s="65"/>
      <c r="H52" s="64">
        <f>IF($D51="","",VLOOKUP($D51,'[1]男雙準備名單'!$A$7:$V$71,9))</f>
        <v>0</v>
      </c>
      <c r="I52" s="75"/>
      <c r="J52" s="80"/>
      <c r="K52" s="77"/>
      <c r="L52" s="95"/>
      <c r="M52" s="105"/>
      <c r="N52" s="80"/>
      <c r="O52" s="93"/>
      <c r="P52" s="67"/>
      <c r="Q52" s="106"/>
      <c r="R52" s="70"/>
    </row>
    <row r="53" spans="1:18" s="71" customFormat="1" ht="9" customHeight="1">
      <c r="A53" s="73"/>
      <c r="B53" s="74"/>
      <c r="C53" s="74"/>
      <c r="D53" s="74"/>
      <c r="E53" s="80"/>
      <c r="F53" s="80"/>
      <c r="G53" s="81"/>
      <c r="H53" s="80"/>
      <c r="I53" s="98"/>
      <c r="J53" s="67"/>
      <c r="K53" s="68"/>
      <c r="L53" s="80"/>
      <c r="M53" s="99"/>
      <c r="N53" s="83" t="str">
        <f>UPPER(IF(OR(M54="a",M54="as"),L45,IF(OR(M54="b",M54="bs"),L61,)))</f>
        <v>林正茂</v>
      </c>
      <c r="O53" s="93"/>
      <c r="P53" s="67"/>
      <c r="Q53" s="106"/>
      <c r="R53" s="70"/>
    </row>
    <row r="54" spans="1:18" s="71" customFormat="1" ht="9" customHeight="1">
      <c r="A54" s="73"/>
      <c r="B54" s="85"/>
      <c r="C54" s="85"/>
      <c r="D54" s="85"/>
      <c r="E54" s="67"/>
      <c r="F54" s="67"/>
      <c r="G54" s="86"/>
      <c r="H54" s="67"/>
      <c r="I54" s="101"/>
      <c r="J54" s="67"/>
      <c r="K54" s="68"/>
      <c r="L54" s="87" t="s">
        <v>14</v>
      </c>
      <c r="M54" s="88" t="s">
        <v>80</v>
      </c>
      <c r="N54" s="89" t="str">
        <f>UPPER(IF(OR(M54="a",M54="as"),L46,IF(OR(M54="b",M54="bs"),L62,)))</f>
        <v>許勝英</v>
      </c>
      <c r="O54" s="104"/>
      <c r="P54" s="80"/>
      <c r="Q54" s="106"/>
      <c r="R54" s="70"/>
    </row>
    <row r="55" spans="1:18" s="71" customFormat="1" ht="9" customHeight="1">
      <c r="A55" s="73">
        <v>13</v>
      </c>
      <c r="B55" s="62">
        <f>IF($D55="","",VLOOKUP($D55,'[1]男雙準備名單'!$A$7:$V$71,20))</f>
        <v>0</v>
      </c>
      <c r="C55" s="62">
        <f>IF($D55="","",VLOOKUP($D55,'[1]男雙準備名單'!$A$7:$V$71,21))</f>
        <v>0</v>
      </c>
      <c r="D55" s="63">
        <v>14</v>
      </c>
      <c r="E55" s="62" t="str">
        <f>UPPER(IF($D55="","",VLOOKUP($D55,'[1]男雙準備名單'!$A$7:$V$71,2)))</f>
        <v>許涴書</v>
      </c>
      <c r="F55" s="62">
        <f>IF($D55="","",VLOOKUP($D55,'[1]男雙準備名單'!$A$7:$V$71,3))</f>
        <v>0</v>
      </c>
      <c r="G55" s="91"/>
      <c r="H55" s="62" t="str">
        <f>IF($D55="","",VLOOKUP($D55,'[1]男雙準備名單'!$A$7:$V$71,4))</f>
        <v>無</v>
      </c>
      <c r="I55" s="66"/>
      <c r="J55" s="67"/>
      <c r="K55" s="68"/>
      <c r="L55" s="67"/>
      <c r="M55" s="93"/>
      <c r="N55" s="67" t="s">
        <v>81</v>
      </c>
      <c r="O55" s="107"/>
      <c r="P55" s="67"/>
      <c r="Q55" s="78"/>
      <c r="R55" s="70"/>
    </row>
    <row r="56" spans="1:18" s="71" customFormat="1" ht="9" customHeight="1">
      <c r="A56" s="73"/>
      <c r="B56" s="74"/>
      <c r="C56" s="74"/>
      <c r="D56" s="74"/>
      <c r="E56" s="62" t="str">
        <f>UPPER(IF($D55="","",VLOOKUP($D55,'[1]男雙準備名單'!$A$7:$V$71,7)))</f>
        <v>顏孝倫</v>
      </c>
      <c r="F56" s="62">
        <f>IF($D55="","",VLOOKUP($D55,'[1]男雙準備名單'!$A$7:$V$71,8))</f>
        <v>0</v>
      </c>
      <c r="G56" s="91"/>
      <c r="H56" s="62" t="str">
        <f>IF($D55="","",VLOOKUP($D55,'[1]男雙準備名單'!$A$7:$V$71,9))</f>
        <v>無</v>
      </c>
      <c r="I56" s="75"/>
      <c r="J56" s="76">
        <f>IF(I56="a",E55,IF(I56="b",E57,""))</f>
      </c>
      <c r="K56" s="77"/>
      <c r="L56" s="67"/>
      <c r="M56" s="93"/>
      <c r="N56" s="67"/>
      <c r="O56" s="77"/>
      <c r="P56" s="67"/>
      <c r="Q56" s="78"/>
      <c r="R56" s="70"/>
    </row>
    <row r="57" spans="1:18" s="71" customFormat="1" ht="9" customHeight="1">
      <c r="A57" s="73"/>
      <c r="B57" s="74"/>
      <c r="C57" s="74"/>
      <c r="D57" s="97"/>
      <c r="E57" s="80"/>
      <c r="F57" s="80"/>
      <c r="G57" s="81"/>
      <c r="H57" s="80"/>
      <c r="I57" s="82"/>
      <c r="J57" s="83" t="str">
        <f>UPPER(IF(OR(I58="a",I58="as"),E55,IF(OR(I58="b",I58="bs"),E59,)))</f>
        <v>許涴書</v>
      </c>
      <c r="K57" s="84"/>
      <c r="L57" s="67"/>
      <c r="M57" s="93"/>
      <c r="N57" s="67"/>
      <c r="O57" s="77"/>
      <c r="P57" s="67"/>
      <c r="Q57" s="78"/>
      <c r="R57" s="70"/>
    </row>
    <row r="58" spans="1:18" s="71" customFormat="1" ht="9" customHeight="1">
      <c r="A58" s="73"/>
      <c r="B58" s="85"/>
      <c r="C58" s="85"/>
      <c r="D58" s="100"/>
      <c r="E58" s="67"/>
      <c r="F58" s="67"/>
      <c r="G58" s="86"/>
      <c r="H58" s="87" t="s">
        <v>14</v>
      </c>
      <c r="I58" s="88" t="s">
        <v>79</v>
      </c>
      <c r="J58" s="89" t="str">
        <f>UPPER(IF(OR(I58="a",I58="as"),E56,IF(OR(I58="b",I58="bs"),E60,)))</f>
        <v>顏孝倫</v>
      </c>
      <c r="K58" s="90"/>
      <c r="L58" s="80"/>
      <c r="M58" s="93"/>
      <c r="N58" s="67"/>
      <c r="O58" s="77"/>
      <c r="P58" s="67"/>
      <c r="Q58" s="78"/>
      <c r="R58" s="70"/>
    </row>
    <row r="59" spans="1:18" s="71" customFormat="1" ht="9" customHeight="1">
      <c r="A59" s="73">
        <v>14</v>
      </c>
      <c r="B59" s="62">
        <f>IF($D59="","",VLOOKUP($D59,'[1]男雙準備名單'!$A$7:$V$71,20))</f>
        <v>0</v>
      </c>
      <c r="C59" s="62">
        <f>IF($D59="","",VLOOKUP($D59,'[1]男雙準備名單'!$A$7:$V$71,21))</f>
        <v>0</v>
      </c>
      <c r="D59" s="63">
        <v>46</v>
      </c>
      <c r="E59" s="62" t="str">
        <f>UPPER(IF($D59="","",VLOOKUP($D59,'[1]男雙準備名單'!$A$7:$V$71,2)))</f>
        <v>BYE</v>
      </c>
      <c r="F59" s="62">
        <f>IF($D59="","",VLOOKUP($D59,'[1]男雙準備名單'!$A$7:$V$71,3))</f>
        <v>0</v>
      </c>
      <c r="G59" s="91"/>
      <c r="H59" s="62">
        <f>IF($D59="","",VLOOKUP($D59,'[1]男雙準備名單'!$A$7:$V$71,4))</f>
        <v>0</v>
      </c>
      <c r="I59" s="92"/>
      <c r="J59" s="80"/>
      <c r="K59" s="93"/>
      <c r="L59" s="94"/>
      <c r="M59" s="103"/>
      <c r="N59" s="67"/>
      <c r="O59" s="77"/>
      <c r="P59" s="67"/>
      <c r="Q59" s="78"/>
      <c r="R59" s="70"/>
    </row>
    <row r="60" spans="1:18" s="71" customFormat="1" ht="9" customHeight="1">
      <c r="A60" s="73"/>
      <c r="B60" s="74"/>
      <c r="C60" s="74"/>
      <c r="D60" s="74"/>
      <c r="E60" s="62" t="str">
        <f>UPPER(IF($D59="","",VLOOKUP($D59,'[1]男雙準備名單'!$A$7:$V$71,7)))</f>
        <v>BYE</v>
      </c>
      <c r="F60" s="62">
        <f>IF($D59="","",VLOOKUP($D59,'[1]男雙準備名單'!$A$7:$V$71,8))</f>
        <v>0</v>
      </c>
      <c r="G60" s="91"/>
      <c r="H60" s="62">
        <f>IF($D59="","",VLOOKUP($D59,'[1]男雙準備名單'!$A$7:$V$71,9))</f>
        <v>0</v>
      </c>
      <c r="I60" s="75"/>
      <c r="J60" s="80"/>
      <c r="K60" s="93"/>
      <c r="L60" s="95"/>
      <c r="M60" s="105"/>
      <c r="N60" s="67"/>
      <c r="O60" s="77"/>
      <c r="P60" s="67"/>
      <c r="Q60" s="78"/>
      <c r="R60" s="70"/>
    </row>
    <row r="61" spans="1:18" s="71" customFormat="1" ht="9" customHeight="1">
      <c r="A61" s="73"/>
      <c r="B61" s="74"/>
      <c r="C61" s="74"/>
      <c r="D61" s="97"/>
      <c r="E61" s="80"/>
      <c r="F61" s="80"/>
      <c r="G61" s="81"/>
      <c r="H61" s="80"/>
      <c r="I61" s="98"/>
      <c r="J61" s="67"/>
      <c r="K61" s="99"/>
      <c r="L61" s="83" t="str">
        <f>UPPER(IF(OR(K62="a",K62="as"),J57,IF(OR(K62="b",K62="bs"),J65,)))</f>
        <v>許涴書</v>
      </c>
      <c r="M61" s="93"/>
      <c r="N61" s="67"/>
      <c r="O61" s="77"/>
      <c r="P61" s="67"/>
      <c r="Q61" s="78"/>
      <c r="R61" s="70"/>
    </row>
    <row r="62" spans="1:18" s="71" customFormat="1" ht="9" customHeight="1">
      <c r="A62" s="73"/>
      <c r="B62" s="85"/>
      <c r="C62" s="85"/>
      <c r="D62" s="100"/>
      <c r="E62" s="67"/>
      <c r="F62" s="67"/>
      <c r="G62" s="86"/>
      <c r="H62" s="67"/>
      <c r="I62" s="101"/>
      <c r="J62" s="87" t="s">
        <v>14</v>
      </c>
      <c r="K62" s="88" t="s">
        <v>79</v>
      </c>
      <c r="L62" s="89" t="str">
        <f>UPPER(IF(OR(K62="a",K62="as"),J58,IF(OR(K62="b",K62="bs"),J66,)))</f>
        <v>顏孝倫</v>
      </c>
      <c r="M62" s="104"/>
      <c r="N62" s="80"/>
      <c r="O62" s="77"/>
      <c r="P62" s="67"/>
      <c r="Q62" s="78"/>
      <c r="R62" s="70"/>
    </row>
    <row r="63" spans="1:18" s="71" customFormat="1" ht="9" customHeight="1">
      <c r="A63" s="73">
        <v>15</v>
      </c>
      <c r="B63" s="62">
        <f>IF($D63="","",VLOOKUP($D63,'[1]男雙準備名單'!$A$7:$V$71,20))</f>
        <v>0</v>
      </c>
      <c r="C63" s="62">
        <f>IF($D63="","",VLOOKUP($D63,'[1]男雙準備名單'!$A$7:$V$71,21))</f>
        <v>0</v>
      </c>
      <c r="D63" s="63">
        <v>22</v>
      </c>
      <c r="E63" s="62" t="str">
        <f>UPPER(IF($D63="","",VLOOKUP($D63,'[1]男雙準備名單'!$A$7:$V$71,2)))</f>
        <v>周旆宇</v>
      </c>
      <c r="F63" s="62">
        <f>IF($D63="","",VLOOKUP($D63,'[1]男雙準備名單'!$A$7:$V$71,3))</f>
        <v>0</v>
      </c>
      <c r="G63" s="91"/>
      <c r="H63" s="62">
        <f>IF($D63="","",VLOOKUP($D63,'[1]男雙準備名單'!$A$7:$V$71,4))</f>
        <v>0</v>
      </c>
      <c r="I63" s="66"/>
      <c r="J63" s="67"/>
      <c r="K63" s="93"/>
      <c r="L63" s="67" t="s">
        <v>81</v>
      </c>
      <c r="M63" s="107"/>
      <c r="N63" s="94"/>
      <c r="O63" s="77"/>
      <c r="P63" s="67"/>
      <c r="Q63" s="78"/>
      <c r="R63" s="70"/>
    </row>
    <row r="64" spans="1:18" s="71" customFormat="1" ht="9" customHeight="1">
      <c r="A64" s="73"/>
      <c r="B64" s="74"/>
      <c r="C64" s="74"/>
      <c r="D64" s="74"/>
      <c r="E64" s="62" t="str">
        <f>UPPER(IF($D63="","",VLOOKUP($D63,'[1]男雙準備名單'!$A$7:$V$71,7)))</f>
        <v>雙打搭檔是誰??</v>
      </c>
      <c r="F64" s="62">
        <f>IF($D63="","",VLOOKUP($D63,'[1]男雙準備名單'!$A$7:$V$71,8))</f>
        <v>0</v>
      </c>
      <c r="G64" s="91"/>
      <c r="H64" s="62">
        <f>IF($D63="","",VLOOKUP($D63,'[1]男雙準備名單'!$A$7:$V$71,9))</f>
        <v>0</v>
      </c>
      <c r="I64" s="75"/>
      <c r="J64" s="76">
        <f>IF(I64="a",E63,IF(I64="b",E65,""))</f>
      </c>
      <c r="K64" s="93"/>
      <c r="L64" s="67"/>
      <c r="M64" s="77"/>
      <c r="N64" s="80"/>
      <c r="O64" s="77"/>
      <c r="P64" s="67"/>
      <c r="Q64" s="78"/>
      <c r="R64" s="70"/>
    </row>
    <row r="65" spans="1:18" s="71" customFormat="1" ht="9" customHeight="1">
      <c r="A65" s="73"/>
      <c r="B65" s="74"/>
      <c r="C65" s="74"/>
      <c r="D65" s="74"/>
      <c r="E65" s="76"/>
      <c r="F65" s="76"/>
      <c r="G65" s="111"/>
      <c r="H65" s="76"/>
      <c r="I65" s="82"/>
      <c r="J65" s="83" t="str">
        <f>UPPER(IF(OR(I66="a",I66="as"),E63,IF(OR(I66="b",I66="bs"),E67,)))</f>
        <v>周旆宇</v>
      </c>
      <c r="K65" s="103"/>
      <c r="L65" s="67"/>
      <c r="M65" s="77"/>
      <c r="N65" s="80"/>
      <c r="O65" s="77"/>
      <c r="P65" s="67"/>
      <c r="Q65" s="78"/>
      <c r="R65" s="70"/>
    </row>
    <row r="66" spans="1:18" s="71" customFormat="1" ht="9" customHeight="1">
      <c r="A66" s="73"/>
      <c r="B66" s="85"/>
      <c r="C66" s="85"/>
      <c r="D66" s="85"/>
      <c r="E66" s="67"/>
      <c r="F66" s="67"/>
      <c r="G66" s="112"/>
      <c r="H66" s="87" t="s">
        <v>14</v>
      </c>
      <c r="I66" s="88" t="s">
        <v>79</v>
      </c>
      <c r="J66" s="89" t="str">
        <f>UPPER(IF(OR(I66="a",I66="as"),E64,IF(OR(I66="b",I66="bs"),E68,)))</f>
        <v>雙打搭檔是誰??</v>
      </c>
      <c r="K66" s="104"/>
      <c r="L66" s="80"/>
      <c r="M66" s="77"/>
      <c r="N66" s="80"/>
      <c r="O66" s="77"/>
      <c r="P66" s="67"/>
      <c r="Q66" s="78"/>
      <c r="R66" s="70"/>
    </row>
    <row r="67" spans="1:18" s="71" customFormat="1" ht="9" customHeight="1">
      <c r="A67" s="61">
        <v>16</v>
      </c>
      <c r="B67" s="62">
        <f>IF($D67="","",VLOOKUP($D67,'[1]男雙準備名單'!$A$7:$V$71,20))</f>
        <v>0</v>
      </c>
      <c r="C67" s="62">
        <f>IF($D67="","",VLOOKUP($D67,'[1]男雙準備名單'!$A$7:$V$71,21))</f>
        <v>0</v>
      </c>
      <c r="D67" s="63">
        <v>47</v>
      </c>
      <c r="E67" s="64" t="str">
        <f>UPPER(IF($D67="","",VLOOKUP($D67,'[1]男雙準備名單'!$A$7:$V$71,2)))</f>
        <v>BYE</v>
      </c>
      <c r="F67" s="64">
        <f>IF($D67="","",VLOOKUP($D67,'[1]男雙準備名單'!$A$7:$V$71,3))</f>
        <v>0</v>
      </c>
      <c r="G67" s="65"/>
      <c r="H67" s="64">
        <f>IF($D67="","",VLOOKUP($D67,'[1]男雙準備名單'!$A$7:$V$71,4))</f>
        <v>0</v>
      </c>
      <c r="I67" s="92"/>
      <c r="J67" s="80"/>
      <c r="K67" s="77"/>
      <c r="L67" s="94"/>
      <c r="M67" s="84"/>
      <c r="N67" s="80"/>
      <c r="O67" s="77"/>
      <c r="P67" s="67"/>
      <c r="Q67" s="78"/>
      <c r="R67" s="70"/>
    </row>
    <row r="68" spans="1:18" s="71" customFormat="1" ht="9" customHeight="1">
      <c r="A68" s="73"/>
      <c r="B68" s="74"/>
      <c r="C68" s="74"/>
      <c r="D68" s="74"/>
      <c r="E68" s="64" t="str">
        <f>UPPER(IF($D67="","",VLOOKUP($D67,'[1]男雙準備名單'!$A$7:$V$71,7)))</f>
        <v>BYE</v>
      </c>
      <c r="F68" s="64">
        <f>IF($D67="","",VLOOKUP($D67,'[1]男雙準備名單'!$A$7:$V$71,8))</f>
        <v>0</v>
      </c>
      <c r="G68" s="65"/>
      <c r="H68" s="64">
        <f>IF($D67="","",VLOOKUP($D67,'[1]男雙準備名單'!$A$7:$V$71,9))</f>
        <v>0</v>
      </c>
      <c r="I68" s="75"/>
      <c r="J68" s="80"/>
      <c r="K68" s="77"/>
      <c r="L68" s="95"/>
      <c r="M68" s="96"/>
      <c r="N68" s="80"/>
      <c r="O68" s="77"/>
      <c r="P68" s="67"/>
      <c r="Q68" s="78"/>
      <c r="R68" s="70"/>
    </row>
    <row r="69" spans="1:18" s="124" customFormat="1" ht="9" customHeight="1">
      <c r="A69" s="113"/>
      <c r="B69" s="114"/>
      <c r="C69" s="114"/>
      <c r="D69" s="115"/>
      <c r="E69" s="116"/>
      <c r="F69" s="116"/>
      <c r="G69" s="117"/>
      <c r="H69" s="116"/>
      <c r="I69" s="118"/>
      <c r="J69" s="119"/>
      <c r="K69" s="120"/>
      <c r="L69" s="121"/>
      <c r="M69" s="122"/>
      <c r="N69" s="121"/>
      <c r="O69" s="122"/>
      <c r="P69" s="119"/>
      <c r="Q69" s="120"/>
      <c r="R69" s="123"/>
    </row>
    <row r="70" spans="1:18" s="135" customFormat="1" ht="6" customHeight="1">
      <c r="A70" s="113"/>
      <c r="B70" s="125"/>
      <c r="C70" s="125"/>
      <c r="D70" s="126"/>
      <c r="E70" s="127"/>
      <c r="F70" s="127"/>
      <c r="G70" s="128"/>
      <c r="H70" s="127"/>
      <c r="I70" s="129"/>
      <c r="J70" s="119"/>
      <c r="K70" s="120"/>
      <c r="L70" s="130"/>
      <c r="M70" s="131"/>
      <c r="N70" s="130"/>
      <c r="O70" s="131"/>
      <c r="P70" s="132"/>
      <c r="Q70" s="133" t="s">
        <v>15</v>
      </c>
      <c r="R70" s="134"/>
    </row>
    <row r="71" spans="1:17" s="148" customFormat="1" ht="10.5" customHeight="1">
      <c r="A71" s="136" t="s">
        <v>16</v>
      </c>
      <c r="B71" s="137"/>
      <c r="C71" s="138"/>
      <c r="D71" s="139" t="s">
        <v>17</v>
      </c>
      <c r="E71" s="140" t="s">
        <v>18</v>
      </c>
      <c r="F71" s="141" t="s">
        <v>17</v>
      </c>
      <c r="G71" s="142" t="s">
        <v>18</v>
      </c>
      <c r="H71" s="140"/>
      <c r="I71" s="141" t="s">
        <v>17</v>
      </c>
      <c r="J71" s="140" t="s">
        <v>18</v>
      </c>
      <c r="K71" s="141" t="s">
        <v>17</v>
      </c>
      <c r="L71" s="142" t="s">
        <v>18</v>
      </c>
      <c r="M71" s="143"/>
      <c r="N71" s="144" t="s">
        <v>19</v>
      </c>
      <c r="O71" s="145"/>
      <c r="P71" s="146"/>
      <c r="Q71" s="147"/>
    </row>
    <row r="72" spans="1:17" s="148" customFormat="1" ht="9" customHeight="1">
      <c r="A72" s="149" t="s">
        <v>20</v>
      </c>
      <c r="B72" s="150"/>
      <c r="C72" s="151"/>
      <c r="D72" s="152">
        <v>1</v>
      </c>
      <c r="E72" s="153">
        <f>IF(D72&gt;$Q$79,,UPPER(VLOOKUP(D72,'[1]男雙準備名單'!$A$7:$R$23,2)))</f>
        <v>0</v>
      </c>
      <c r="F72" s="154" t="s">
        <v>21</v>
      </c>
      <c r="G72" s="155">
        <f>IF(F72&gt;$Q$79,,UPPER(VLOOKUP(F72,'[1]男雙準備名單'!$A$7:$R$23,2)))</f>
        <v>0</v>
      </c>
      <c r="H72" s="156"/>
      <c r="I72" s="157" t="s">
        <v>22</v>
      </c>
      <c r="J72" s="153">
        <f>IF(I72&gt;$Q$79,,UPPER(VLOOKUP(I72,'[1]男雙準備名單'!$A$7:$R$23,2)))</f>
        <v>0</v>
      </c>
      <c r="K72" s="157" t="s">
        <v>23</v>
      </c>
      <c r="L72" s="155">
        <f>IF(K72&gt;$Q$79,,UPPER(VLOOKUP(K72,'[1]男雙準備名單'!$A$7:$R$23,2)))</f>
        <v>0</v>
      </c>
      <c r="M72" s="158"/>
      <c r="N72" s="159" t="s">
        <v>24</v>
      </c>
      <c r="O72" s="160"/>
      <c r="P72" s="161"/>
      <c r="Q72" s="162"/>
    </row>
    <row r="73" spans="1:17" s="148" customFormat="1" ht="9" customHeight="1">
      <c r="A73" s="149" t="s">
        <v>25</v>
      </c>
      <c r="B73" s="150"/>
      <c r="C73" s="151"/>
      <c r="D73" s="152"/>
      <c r="E73" s="163">
        <f>IF(D72&gt;$Q$79,,UPPER(VLOOKUP(D72,'[1]男雙準備名單'!$A$7:$R$23,7)))</f>
        <v>0</v>
      </c>
      <c r="F73" s="154"/>
      <c r="G73" s="164">
        <f>IF(F72&gt;$Q$79,,UPPER(VLOOKUP(F72,'[1]男雙準備名單'!$A$7:$R$23,7)))</f>
        <v>0</v>
      </c>
      <c r="H73" s="156"/>
      <c r="I73" s="157"/>
      <c r="J73" s="163">
        <f>IF(I72&gt;$Q$79,,UPPER(VLOOKUP(I72,'[1]男雙準備名單'!$A$7:$R$23,7)))</f>
        <v>0</v>
      </c>
      <c r="K73" s="157"/>
      <c r="L73" s="164">
        <f>IF(K72&gt;$Q$79,,UPPER(VLOOKUP(K72,'[1]男雙準備名單'!$A$7:$R$23,7)))</f>
        <v>0</v>
      </c>
      <c r="M73" s="158"/>
      <c r="N73" s="165"/>
      <c r="O73" s="166"/>
      <c r="P73" s="167"/>
      <c r="Q73" s="168"/>
    </row>
    <row r="74" spans="1:17" s="148" customFormat="1" ht="9" customHeight="1">
      <c r="A74" s="169" t="s">
        <v>26</v>
      </c>
      <c r="B74" s="170"/>
      <c r="C74" s="171"/>
      <c r="D74" s="152">
        <v>2</v>
      </c>
      <c r="E74" s="163">
        <f>IF(D74&gt;$Q$79,,UPPER(VLOOKUP(D74,'[1]男雙準備名單'!$A$7:$R$23,2)))</f>
        <v>0</v>
      </c>
      <c r="F74" s="154" t="s">
        <v>27</v>
      </c>
      <c r="G74" s="164">
        <f>IF(F74&gt;$Q$79,,UPPER(VLOOKUP(F74,'[1]男雙準備名單'!$A$7:$R$23,2)))</f>
        <v>0</v>
      </c>
      <c r="H74" s="156"/>
      <c r="I74" s="157" t="s">
        <v>28</v>
      </c>
      <c r="J74" s="163">
        <f>IF(I74&gt;$Q$79,,UPPER(VLOOKUP(I74,'[1]男雙準備名單'!$A$7:$R$23,2)))</f>
        <v>0</v>
      </c>
      <c r="K74" s="157" t="s">
        <v>29</v>
      </c>
      <c r="L74" s="164">
        <f>IF(K74&gt;$Q$79,,UPPER(VLOOKUP(K74,'[1]男雙準備名單'!$A$7:$R$23,2)))</f>
        <v>0</v>
      </c>
      <c r="M74" s="158"/>
      <c r="N74" s="159" t="s">
        <v>30</v>
      </c>
      <c r="O74" s="160"/>
      <c r="P74" s="161"/>
      <c r="Q74" s="162"/>
    </row>
    <row r="75" spans="1:17" s="148" customFormat="1" ht="9" customHeight="1">
      <c r="A75" s="172"/>
      <c r="B75" s="173"/>
      <c r="C75" s="174"/>
      <c r="D75" s="152"/>
      <c r="E75" s="163">
        <f>IF(D74&gt;$Q$79,,UPPER(VLOOKUP(D74,'[1]男雙準備名單'!$A$7:$R$23,7)))</f>
        <v>0</v>
      </c>
      <c r="F75" s="154"/>
      <c r="G75" s="164">
        <f>IF(F74&gt;$Q$79,,UPPER(VLOOKUP(F74,'[1]男雙準備名單'!$A$7:$R$23,7)))</f>
        <v>0</v>
      </c>
      <c r="H75" s="156"/>
      <c r="I75" s="157"/>
      <c r="J75" s="163">
        <f>IF(I74&gt;$Q$79,,UPPER(VLOOKUP(I74,'[1]男雙準備名單'!$A$7:$R$23,7)))</f>
        <v>0</v>
      </c>
      <c r="K75" s="157"/>
      <c r="L75" s="164">
        <f>IF(K74&gt;$Q$79,,UPPER(VLOOKUP(K74,'[1]男雙準備名單'!$A$7:$R$23,7)))</f>
        <v>0</v>
      </c>
      <c r="M75" s="158"/>
      <c r="N75" s="149"/>
      <c r="O75" s="175"/>
      <c r="P75" s="176"/>
      <c r="Q75" s="158"/>
    </row>
    <row r="76" spans="1:17" s="148" customFormat="1" ht="9" customHeight="1">
      <c r="A76" s="177" t="s">
        <v>31</v>
      </c>
      <c r="B76" s="178"/>
      <c r="C76" s="179"/>
      <c r="D76" s="152">
        <v>3</v>
      </c>
      <c r="E76" s="163">
        <f>IF(D76&gt;$Q$79,,UPPER(VLOOKUP(D76,'[1]男雙準備名單'!$A$7:$R$23,2)))</f>
        <v>0</v>
      </c>
      <c r="F76" s="154" t="s">
        <v>32</v>
      </c>
      <c r="G76" s="164">
        <f>IF(F76&gt;$Q$79,,UPPER(VLOOKUP(F76,'[1]男雙準備名單'!$A$7:$R$23,2)))</f>
        <v>0</v>
      </c>
      <c r="H76" s="156"/>
      <c r="I76" s="157" t="s">
        <v>33</v>
      </c>
      <c r="J76" s="163">
        <f>IF(I76&gt;$Q$79,,UPPER(VLOOKUP(I76,'[1]男雙準備名單'!$A$7:$R$23,2)))</f>
        <v>0</v>
      </c>
      <c r="K76" s="157" t="s">
        <v>34</v>
      </c>
      <c r="L76" s="164">
        <f>IF(K76&gt;$Q$79,,UPPER(VLOOKUP(K76,'[1]男雙準備名單'!$A$7:$R$23,2)))</f>
        <v>0</v>
      </c>
      <c r="M76" s="158"/>
      <c r="N76" s="180"/>
      <c r="O76" s="181"/>
      <c r="P76" s="180"/>
      <c r="Q76" s="182"/>
    </row>
    <row r="77" spans="1:17" s="148" customFormat="1" ht="9" customHeight="1">
      <c r="A77" s="149" t="s">
        <v>20</v>
      </c>
      <c r="B77" s="150"/>
      <c r="C77" s="151"/>
      <c r="D77" s="152"/>
      <c r="E77" s="163">
        <f>IF(D76&gt;$Q$79,,UPPER(VLOOKUP(D76,'[1]男雙準備名單'!$A$7:$R$23,7)))</f>
        <v>0</v>
      </c>
      <c r="F77" s="154"/>
      <c r="G77" s="164">
        <f>IF(F76&gt;$Q$79,,UPPER(VLOOKUP(F76,'[1]男雙準備名單'!$A$7:$R$23,7)))</f>
        <v>0</v>
      </c>
      <c r="H77" s="156"/>
      <c r="I77" s="157"/>
      <c r="J77" s="163">
        <f>IF(I76&gt;$Q$79,,UPPER(VLOOKUP(I76,'[1]男雙準備名單'!$A$7:$R$23,7)))</f>
        <v>0</v>
      </c>
      <c r="K77" s="157"/>
      <c r="L77" s="164">
        <f>IF(K76&gt;$Q$79,,UPPER(VLOOKUP(K76,'[1]男雙準備名單'!$A$7:$R$23,7)))</f>
        <v>0</v>
      </c>
      <c r="M77" s="158"/>
      <c r="N77" s="159" t="s">
        <v>35</v>
      </c>
      <c r="O77" s="160"/>
      <c r="P77" s="161"/>
      <c r="Q77" s="162"/>
    </row>
    <row r="78" spans="1:17" s="148" customFormat="1" ht="9" customHeight="1">
      <c r="A78" s="149" t="s">
        <v>36</v>
      </c>
      <c r="B78" s="150"/>
      <c r="C78" s="183"/>
      <c r="D78" s="152">
        <v>4</v>
      </c>
      <c r="E78" s="163">
        <f>IF(D78&gt;$Q$79,,UPPER(VLOOKUP(D78,'[1]男雙準備名單'!$A$7:$R$23,2)))</f>
        <v>0</v>
      </c>
      <c r="F78" s="154" t="s">
        <v>37</v>
      </c>
      <c r="G78" s="164">
        <f>IF(F78&gt;$Q$79,,UPPER(VLOOKUP(F78,'[1]男雙準備名單'!$A$7:$R$23,2)))</f>
        <v>0</v>
      </c>
      <c r="H78" s="156"/>
      <c r="I78" s="157" t="s">
        <v>38</v>
      </c>
      <c r="J78" s="163">
        <f>IF(I78&gt;$Q$79,,UPPER(VLOOKUP(I78,'[1]男雙準備名單'!$A$7:$R$23,2)))</f>
        <v>0</v>
      </c>
      <c r="K78" s="157" t="s">
        <v>39</v>
      </c>
      <c r="L78" s="164">
        <f>IF(K78&gt;$Q$79,,UPPER(VLOOKUP(K78,'[1]男雙準備名單'!$A$7:$R$23,2)))</f>
        <v>0</v>
      </c>
      <c r="M78" s="158"/>
      <c r="N78" s="176"/>
      <c r="O78" s="175"/>
      <c r="P78" s="176"/>
      <c r="Q78" s="158"/>
    </row>
    <row r="79" spans="1:17" s="148" customFormat="1" ht="9" customHeight="1">
      <c r="A79" s="169" t="s">
        <v>40</v>
      </c>
      <c r="B79" s="170"/>
      <c r="C79" s="184"/>
      <c r="D79" s="185"/>
      <c r="E79" s="186">
        <f>IF(D78&gt;$Q$79,,UPPER(VLOOKUP(D78,'[1]男雙準備名單'!$A$7:$R$23,7)))</f>
        <v>0</v>
      </c>
      <c r="F79" s="187"/>
      <c r="G79" s="188">
        <f>IF(F78&gt;$Q$79,,UPPER(VLOOKUP(F78,'[1]男雙準備名單'!$A$7:$R$23,7)))</f>
        <v>0</v>
      </c>
      <c r="H79" s="189"/>
      <c r="I79" s="190"/>
      <c r="J79" s="186">
        <f>IF(I78&gt;$Q$79,,UPPER(VLOOKUP(I78,'[1]男雙準備名單'!$A$7:$R$23,7)))</f>
        <v>0</v>
      </c>
      <c r="K79" s="190"/>
      <c r="L79" s="188">
        <f>IF(K78&gt;$Q$79,,UPPER(VLOOKUP(K78,'[1]男雙準備名單'!$A$7:$R$23,7)))</f>
        <v>0</v>
      </c>
      <c r="M79" s="168"/>
      <c r="N79" s="180" t="str">
        <f>Q4</f>
        <v>王凌華</v>
      </c>
      <c r="O79" s="181"/>
      <c r="P79" s="180"/>
      <c r="Q79" s="191">
        <f>'[1]男雙準備名單'!$V$5</f>
        <v>0</v>
      </c>
    </row>
    <row r="80" spans="1:17" s="52" customFormat="1" ht="9.75">
      <c r="A80" s="41"/>
      <c r="B80" s="42" t="s">
        <v>5</v>
      </c>
      <c r="C80" s="49" t="str">
        <f>IF(OR(F78="Week 3",F78="Masters"),"CP","Rank")</f>
        <v>Rank</v>
      </c>
      <c r="D80" s="42" t="s">
        <v>41</v>
      </c>
      <c r="E80" s="46" t="s">
        <v>42</v>
      </c>
      <c r="F80" s="46" t="s">
        <v>43</v>
      </c>
      <c r="G80" s="47"/>
      <c r="H80" s="46" t="s">
        <v>44</v>
      </c>
      <c r="I80" s="48"/>
      <c r="J80" s="49" t="s">
        <v>9</v>
      </c>
      <c r="K80" s="50"/>
      <c r="L80" s="49" t="s">
        <v>10</v>
      </c>
      <c r="M80" s="50"/>
      <c r="N80" s="49" t="s">
        <v>11</v>
      </c>
      <c r="O80" s="50"/>
      <c r="P80" s="49" t="s">
        <v>12</v>
      </c>
      <c r="Q80" s="51"/>
    </row>
    <row r="81" spans="1:17" s="52" customFormat="1" ht="3.75" customHeight="1" thickBot="1">
      <c r="A81" s="53"/>
      <c r="B81" s="54"/>
      <c r="C81" s="55"/>
      <c r="D81" s="54"/>
      <c r="E81" s="56"/>
      <c r="F81" s="56"/>
      <c r="G81" s="57"/>
      <c r="H81" s="56"/>
      <c r="I81" s="58"/>
      <c r="J81" s="55"/>
      <c r="K81" s="59"/>
      <c r="L81" s="55"/>
      <c r="M81" s="59"/>
      <c r="N81" s="55"/>
      <c r="O81" s="59"/>
      <c r="P81" s="55"/>
      <c r="Q81" s="60"/>
    </row>
    <row r="82" spans="1:20" s="71" customFormat="1" ht="10.5" customHeight="1">
      <c r="A82" s="61">
        <v>17</v>
      </c>
      <c r="B82" s="62">
        <f>IF($D82="","",VLOOKUP($D82,'[1]男雙準備名單'!$A$7:$V$71,20))</f>
        <v>0</v>
      </c>
      <c r="C82" s="62">
        <f>IF($D82="","",VLOOKUP($D82,'[1]男雙準備名單'!$A$7:$V$71,21))</f>
        <v>0</v>
      </c>
      <c r="D82" s="63">
        <v>29</v>
      </c>
      <c r="E82" s="64" t="str">
        <f>UPPER(IF($D82="","",VLOOKUP($D82,'[1]男雙準備名單'!$A$7:$V$71,2)))</f>
        <v>ERIC SZE </v>
      </c>
      <c r="F82" s="64">
        <f>IF($D82="","",VLOOKUP($D82,'[1]男雙準備名單'!$A$7:$V$71,3))</f>
        <v>0</v>
      </c>
      <c r="G82" s="65"/>
      <c r="H82" s="64" t="str">
        <f>IF($D82="","",VLOOKUP($D82,'[1]男雙準備名單'!$A$7:$V$71,4))</f>
        <v>台北美國學校</v>
      </c>
      <c r="I82" s="66"/>
      <c r="J82" s="67"/>
      <c r="K82" s="68"/>
      <c r="L82" s="67"/>
      <c r="M82" s="68"/>
      <c r="N82" s="67"/>
      <c r="O82" s="68"/>
      <c r="P82" s="67"/>
      <c r="Q82" s="69" t="s">
        <v>45</v>
      </c>
      <c r="R82" s="70"/>
      <c r="T82" s="72" t="e">
        <f>#REF!</f>
        <v>#REF!</v>
      </c>
    </row>
    <row r="83" spans="1:20" s="71" customFormat="1" ht="9" customHeight="1">
      <c r="A83" s="73"/>
      <c r="B83" s="74"/>
      <c r="C83" s="74"/>
      <c r="D83" s="74"/>
      <c r="E83" s="64" t="str">
        <f>UPPER(IF($D82="","",VLOOKUP($D82,'[1]男雙準備名單'!$A$7:$V$71,7)))</f>
        <v>MICHAEL  WU</v>
      </c>
      <c r="F83" s="64">
        <f>IF($D82="","",VLOOKUP($D82,'[1]男雙準備名單'!$A$7:$V$71,8))</f>
        <v>0</v>
      </c>
      <c r="G83" s="65"/>
      <c r="H83" s="64" t="str">
        <f>IF($D82="","",VLOOKUP($D82,'[1]男雙準備名單'!$A$7:$V$71,9))</f>
        <v>台北美國學校</v>
      </c>
      <c r="I83" s="75"/>
      <c r="J83" s="76">
        <f>IF(I83="a",E82,IF(I83="b",E84,""))</f>
      </c>
      <c r="K83" s="77"/>
      <c r="L83" s="67"/>
      <c r="M83" s="68"/>
      <c r="N83" s="67"/>
      <c r="O83" s="68"/>
      <c r="P83" s="67"/>
      <c r="Q83" s="78"/>
      <c r="R83" s="70"/>
      <c r="T83" s="79" t="e">
        <f>#REF!</f>
        <v>#REF!</v>
      </c>
    </row>
    <row r="84" spans="1:20" s="71" customFormat="1" ht="9" customHeight="1">
      <c r="A84" s="73"/>
      <c r="B84" s="74"/>
      <c r="C84" s="74"/>
      <c r="D84" s="74"/>
      <c r="E84" s="80"/>
      <c r="F84" s="80"/>
      <c r="G84" s="81"/>
      <c r="H84" s="80"/>
      <c r="I84" s="82"/>
      <c r="J84" s="83" t="str">
        <f>UPPER(IF(OR(I85="a",I85="as"),E82,IF(OR(I85="b",I85="bs"),E86,)))</f>
        <v>ERIC SZE </v>
      </c>
      <c r="K84" s="84"/>
      <c r="L84" s="67"/>
      <c r="M84" s="68"/>
      <c r="N84" s="67"/>
      <c r="O84" s="68"/>
      <c r="P84" s="67"/>
      <c r="Q84" s="78"/>
      <c r="R84" s="70"/>
      <c r="T84" s="79" t="e">
        <f>#REF!</f>
        <v>#REF!</v>
      </c>
    </row>
    <row r="85" spans="1:20" s="71" customFormat="1" ht="9" customHeight="1">
      <c r="A85" s="73"/>
      <c r="B85" s="85"/>
      <c r="C85" s="85"/>
      <c r="D85" s="85"/>
      <c r="E85" s="67"/>
      <c r="F85" s="67"/>
      <c r="G85" s="86"/>
      <c r="H85" s="87" t="s">
        <v>14</v>
      </c>
      <c r="I85" s="88" t="s">
        <v>76</v>
      </c>
      <c r="J85" s="89" t="str">
        <f>UPPER(IF(OR(I85="a",I85="as"),E83,IF(OR(I85="b",I85="bs"),E87,)))</f>
        <v>MICHAEL  WU</v>
      </c>
      <c r="K85" s="90"/>
      <c r="L85" s="80"/>
      <c r="M85" s="77"/>
      <c r="N85" s="67"/>
      <c r="O85" s="68"/>
      <c r="P85" s="67"/>
      <c r="Q85" s="78"/>
      <c r="R85" s="70"/>
      <c r="T85" s="79" t="e">
        <f>#REF!</f>
        <v>#REF!</v>
      </c>
    </row>
    <row r="86" spans="1:20" s="71" customFormat="1" ht="9" customHeight="1">
      <c r="A86" s="73">
        <v>18</v>
      </c>
      <c r="B86" s="62">
        <f>IF($D86="","",VLOOKUP($D86,'[1]男雙準備名單'!$A$7:$V$71,20))</f>
        <v>0</v>
      </c>
      <c r="C86" s="62">
        <f>IF($D86="","",VLOOKUP($D86,'[1]男雙準備名單'!$A$7:$V$71,21))</f>
        <v>0</v>
      </c>
      <c r="D86" s="63">
        <v>48</v>
      </c>
      <c r="E86" s="62" t="str">
        <f>UPPER(IF($D86="","",VLOOKUP($D86,'[1]男雙準備名單'!$A$7:$V$71,2)))</f>
        <v>BYE</v>
      </c>
      <c r="F86" s="62">
        <f>IF($D86="","",VLOOKUP($D86,'[1]男雙準備名單'!$A$7:$V$71,3))</f>
        <v>0</v>
      </c>
      <c r="G86" s="91"/>
      <c r="H86" s="62">
        <f>IF($D86="","",VLOOKUP($D86,'[1]男雙準備名單'!$A$7:$V$71,4))</f>
        <v>0</v>
      </c>
      <c r="I86" s="92"/>
      <c r="J86" s="80"/>
      <c r="K86" s="93"/>
      <c r="L86" s="94"/>
      <c r="M86" s="84"/>
      <c r="N86" s="67"/>
      <c r="O86" s="68"/>
      <c r="P86" s="67"/>
      <c r="Q86" s="78"/>
      <c r="R86" s="70"/>
      <c r="T86" s="79" t="e">
        <f>#REF!</f>
        <v>#REF!</v>
      </c>
    </row>
    <row r="87" spans="1:20" s="71" customFormat="1" ht="9" customHeight="1">
      <c r="A87" s="73"/>
      <c r="B87" s="74"/>
      <c r="C87" s="74"/>
      <c r="D87" s="74"/>
      <c r="E87" s="62" t="str">
        <f>UPPER(IF($D86="","",VLOOKUP($D86,'[1]男雙準備名單'!$A$7:$V$71,7)))</f>
        <v>BYE</v>
      </c>
      <c r="F87" s="62">
        <f>IF($D86="","",VLOOKUP($D86,'[1]男雙準備名單'!$A$7:$V$71,8))</f>
        <v>0</v>
      </c>
      <c r="G87" s="91"/>
      <c r="H87" s="62">
        <f>IF($D86="","",VLOOKUP($D86,'[1]男雙準備名單'!$A$7:$V$71,9))</f>
        <v>0</v>
      </c>
      <c r="I87" s="75"/>
      <c r="J87" s="80"/>
      <c r="K87" s="93"/>
      <c r="L87" s="95"/>
      <c r="M87" s="96"/>
      <c r="N87" s="67"/>
      <c r="O87" s="68"/>
      <c r="P87" s="67"/>
      <c r="Q87" s="78"/>
      <c r="R87" s="70"/>
      <c r="T87" s="79" t="e">
        <f>#REF!</f>
        <v>#REF!</v>
      </c>
    </row>
    <row r="88" spans="1:20" s="71" customFormat="1" ht="9" customHeight="1">
      <c r="A88" s="73"/>
      <c r="B88" s="74"/>
      <c r="C88" s="74"/>
      <c r="D88" s="97"/>
      <c r="E88" s="80"/>
      <c r="F88" s="80"/>
      <c r="G88" s="81"/>
      <c r="H88" s="80"/>
      <c r="I88" s="98"/>
      <c r="J88" s="67"/>
      <c r="K88" s="99"/>
      <c r="L88" s="83" t="str">
        <f>UPPER(IF(OR(K89="a",K89="as"),J84,IF(OR(K89="b",K89="bs"),J92,)))</f>
        <v>白平家</v>
      </c>
      <c r="M88" s="77"/>
      <c r="N88" s="67"/>
      <c r="O88" s="68"/>
      <c r="P88" s="67"/>
      <c r="Q88" s="78"/>
      <c r="R88" s="70"/>
      <c r="T88" s="79" t="e">
        <f>#REF!</f>
        <v>#REF!</v>
      </c>
    </row>
    <row r="89" spans="1:20" s="71" customFormat="1" ht="9" customHeight="1">
      <c r="A89" s="73"/>
      <c r="B89" s="85"/>
      <c r="C89" s="85"/>
      <c r="D89" s="100"/>
      <c r="E89" s="67"/>
      <c r="F89" s="67"/>
      <c r="G89" s="86"/>
      <c r="H89" s="67"/>
      <c r="I89" s="101"/>
      <c r="J89" s="87" t="s">
        <v>14</v>
      </c>
      <c r="K89" s="88" t="s">
        <v>77</v>
      </c>
      <c r="L89" s="89" t="str">
        <f>UPPER(IF(OR(K89="a",K89="as"),J85,IF(OR(K89="b",K89="bs"),J93,)))</f>
        <v>白傑明</v>
      </c>
      <c r="M89" s="90"/>
      <c r="N89" s="80"/>
      <c r="O89" s="77"/>
      <c r="P89" s="67"/>
      <c r="Q89" s="78"/>
      <c r="R89" s="70"/>
      <c r="T89" s="79" t="e">
        <f>#REF!</f>
        <v>#REF!</v>
      </c>
    </row>
    <row r="90" spans="1:20" s="71" customFormat="1" ht="9" customHeight="1">
      <c r="A90" s="73">
        <v>19</v>
      </c>
      <c r="B90" s="62">
        <f>IF($D90="","",VLOOKUP($D90,'[1]男雙準備名單'!$A$7:$V$71,20))</f>
        <v>0</v>
      </c>
      <c r="C90" s="62">
        <f>IF($D90="","",VLOOKUP($D90,'[1]男雙準備名單'!$A$7:$V$71,21))</f>
        <v>0</v>
      </c>
      <c r="D90" s="63">
        <v>18</v>
      </c>
      <c r="E90" s="62" t="str">
        <f>UPPER(IF($D90="","",VLOOKUP($D90,'[1]男雙準備名單'!$A$7:$V$71,2)))</f>
        <v>白平家</v>
      </c>
      <c r="F90" s="62">
        <f>IF($D90="","",VLOOKUP($D90,'[1]男雙準備名單'!$A$7:$V$71,3))</f>
        <v>0</v>
      </c>
      <c r="G90" s="91"/>
      <c r="H90" s="62">
        <f>IF($D90="","",VLOOKUP($D90,'[1]男雙準備名單'!$A$7:$V$71,4))</f>
        <v>0</v>
      </c>
      <c r="I90" s="66"/>
      <c r="J90" s="67"/>
      <c r="K90" s="93"/>
      <c r="L90" s="67" t="s">
        <v>78</v>
      </c>
      <c r="M90" s="93"/>
      <c r="N90" s="94"/>
      <c r="O90" s="77"/>
      <c r="P90" s="67"/>
      <c r="Q90" s="78"/>
      <c r="R90" s="70"/>
      <c r="T90" s="79" t="e">
        <f>#REF!</f>
        <v>#REF!</v>
      </c>
    </row>
    <row r="91" spans="1:20" s="71" customFormat="1" ht="9" customHeight="1" thickBot="1">
      <c r="A91" s="73"/>
      <c r="B91" s="74"/>
      <c r="C91" s="74"/>
      <c r="D91" s="74"/>
      <c r="E91" s="62" t="str">
        <f>UPPER(IF($D90="","",VLOOKUP($D90,'[1]男雙準備名單'!$A$7:$V$71,7)))</f>
        <v>白傑明</v>
      </c>
      <c r="F91" s="62">
        <f>IF($D90="","",VLOOKUP($D90,'[1]男雙準備名單'!$A$7:$V$71,8))</f>
        <v>0</v>
      </c>
      <c r="G91" s="91"/>
      <c r="H91" s="62">
        <f>IF($D90="","",VLOOKUP($D90,'[1]男雙準備名單'!$A$7:$V$71,9))</f>
        <v>0</v>
      </c>
      <c r="I91" s="75"/>
      <c r="J91" s="76">
        <f>IF(I91="a",E90,IF(I91="b",E92,""))</f>
      </c>
      <c r="K91" s="93"/>
      <c r="L91" s="67"/>
      <c r="M91" s="93"/>
      <c r="N91" s="80"/>
      <c r="O91" s="77"/>
      <c r="P91" s="67"/>
      <c r="Q91" s="78"/>
      <c r="R91" s="70"/>
      <c r="T91" s="102" t="e">
        <f>#REF!</f>
        <v>#REF!</v>
      </c>
    </row>
    <row r="92" spans="1:18" s="71" customFormat="1" ht="9" customHeight="1">
      <c r="A92" s="73"/>
      <c r="B92" s="74"/>
      <c r="C92" s="74"/>
      <c r="D92" s="97"/>
      <c r="E92" s="80"/>
      <c r="F92" s="80"/>
      <c r="G92" s="81"/>
      <c r="H92" s="80"/>
      <c r="I92" s="82"/>
      <c r="J92" s="83" t="str">
        <f>UPPER(IF(OR(I93="a",I93="as"),E90,IF(OR(I93="b",I93="bs"),E94,)))</f>
        <v>白平家</v>
      </c>
      <c r="K92" s="103"/>
      <c r="L92" s="67"/>
      <c r="M92" s="93"/>
      <c r="N92" s="80"/>
      <c r="O92" s="77"/>
      <c r="P92" s="67"/>
      <c r="Q92" s="78"/>
      <c r="R92" s="70"/>
    </row>
    <row r="93" spans="1:18" s="71" customFormat="1" ht="9" customHeight="1">
      <c r="A93" s="73"/>
      <c r="B93" s="85"/>
      <c r="C93" s="85"/>
      <c r="D93" s="100"/>
      <c r="E93" s="67"/>
      <c r="F93" s="67"/>
      <c r="G93" s="86"/>
      <c r="H93" s="87" t="s">
        <v>14</v>
      </c>
      <c r="I93" s="88" t="s">
        <v>76</v>
      </c>
      <c r="J93" s="89" t="str">
        <f>UPPER(IF(OR(I93="a",I93="as"),E91,IF(OR(I93="b",I93="bs"),E95,)))</f>
        <v>白傑明</v>
      </c>
      <c r="K93" s="104"/>
      <c r="L93" s="80"/>
      <c r="M93" s="93"/>
      <c r="N93" s="80"/>
      <c r="O93" s="77"/>
      <c r="P93" s="67"/>
      <c r="Q93" s="78"/>
      <c r="R93" s="70"/>
    </row>
    <row r="94" spans="1:18" s="71" customFormat="1" ht="9" customHeight="1">
      <c r="A94" s="73">
        <v>20</v>
      </c>
      <c r="B94" s="62">
        <f>IF($D94="","",VLOOKUP($D94,'[1]男雙準備名單'!$A$7:$V$71,20))</f>
        <v>0</v>
      </c>
      <c r="C94" s="62">
        <f>IF($D94="","",VLOOKUP($D94,'[1]男雙準備名單'!$A$7:$V$71,21))</f>
        <v>0</v>
      </c>
      <c r="D94" s="63">
        <v>49</v>
      </c>
      <c r="E94" s="62" t="str">
        <f>UPPER(IF($D94="","",VLOOKUP($D94,'[1]男雙準備名單'!$A$7:$V$71,2)))</f>
        <v>BYE</v>
      </c>
      <c r="F94" s="62">
        <f>IF($D94="","",VLOOKUP($D94,'[1]男雙準備名單'!$A$7:$V$71,3))</f>
        <v>0</v>
      </c>
      <c r="G94" s="91"/>
      <c r="H94" s="62">
        <f>IF($D94="","",VLOOKUP($D94,'[1]男雙準備名單'!$A$7:$V$71,4))</f>
        <v>0</v>
      </c>
      <c r="I94" s="92"/>
      <c r="J94" s="80"/>
      <c r="K94" s="77"/>
      <c r="L94" s="94"/>
      <c r="M94" s="103"/>
      <c r="N94" s="80"/>
      <c r="O94" s="77"/>
      <c r="P94" s="67"/>
      <c r="Q94" s="78"/>
      <c r="R94" s="70"/>
    </row>
    <row r="95" spans="1:18" s="71" customFormat="1" ht="9" customHeight="1">
      <c r="A95" s="73"/>
      <c r="B95" s="74"/>
      <c r="C95" s="74"/>
      <c r="D95" s="74"/>
      <c r="E95" s="62" t="str">
        <f>UPPER(IF($D94="","",VLOOKUP($D94,'[1]男雙準備名單'!$A$7:$V$71,7)))</f>
        <v>BYE</v>
      </c>
      <c r="F95" s="62">
        <f>IF($D94="","",VLOOKUP($D94,'[1]男雙準備名單'!$A$7:$V$71,8))</f>
        <v>0</v>
      </c>
      <c r="G95" s="91"/>
      <c r="H95" s="62">
        <f>IF($D94="","",VLOOKUP($D94,'[1]男雙準備名單'!$A$7:$V$71,9))</f>
        <v>0</v>
      </c>
      <c r="I95" s="75"/>
      <c r="J95" s="80"/>
      <c r="K95" s="77"/>
      <c r="L95" s="95"/>
      <c r="M95" s="105"/>
      <c r="N95" s="80"/>
      <c r="O95" s="77"/>
      <c r="P95" s="67"/>
      <c r="Q95" s="78"/>
      <c r="R95" s="70"/>
    </row>
    <row r="96" spans="1:18" s="71" customFormat="1" ht="9" customHeight="1">
      <c r="A96" s="73"/>
      <c r="B96" s="74"/>
      <c r="C96" s="74"/>
      <c r="D96" s="74"/>
      <c r="E96" s="80"/>
      <c r="F96" s="80"/>
      <c r="G96" s="81"/>
      <c r="H96" s="80"/>
      <c r="I96" s="98"/>
      <c r="J96" s="67"/>
      <c r="K96" s="68"/>
      <c r="L96" s="80"/>
      <c r="M96" s="99"/>
      <c r="N96" s="83" t="str">
        <f>UPPER(IF(OR(M97="a",M97="as"),L88,IF(OR(M97="b",M97="bs"),L104,)))</f>
        <v>白平家</v>
      </c>
      <c r="O96" s="77"/>
      <c r="P96" s="67"/>
      <c r="Q96" s="78"/>
      <c r="R96" s="70"/>
    </row>
    <row r="97" spans="1:18" s="71" customFormat="1" ht="9" customHeight="1">
      <c r="A97" s="73"/>
      <c r="B97" s="85"/>
      <c r="C97" s="85"/>
      <c r="D97" s="85"/>
      <c r="E97" s="67"/>
      <c r="F97" s="67"/>
      <c r="G97" s="86"/>
      <c r="H97" s="67"/>
      <c r="I97" s="101"/>
      <c r="J97" s="67"/>
      <c r="K97" s="68"/>
      <c r="L97" s="87" t="s">
        <v>14</v>
      </c>
      <c r="M97" s="88" t="s">
        <v>76</v>
      </c>
      <c r="N97" s="89" t="str">
        <f>UPPER(IF(OR(M97="a",M97="as"),L89,IF(OR(M97="b",M97="bs"),L105,)))</f>
        <v>白傑明</v>
      </c>
      <c r="O97" s="90"/>
      <c r="P97" s="80"/>
      <c r="Q97" s="106"/>
      <c r="R97" s="70"/>
    </row>
    <row r="98" spans="1:18" s="71" customFormat="1" ht="9" customHeight="1">
      <c r="A98" s="73">
        <v>21</v>
      </c>
      <c r="B98" s="62">
        <f>IF($D98="","",VLOOKUP($D98,'[1]男雙準備名單'!$A$7:$V$71,20))</f>
        <v>0</v>
      </c>
      <c r="C98" s="62">
        <f>IF($D98="","",VLOOKUP($D98,'[1]男雙準備名單'!$A$7:$V$71,21))</f>
        <v>0</v>
      </c>
      <c r="D98" s="63">
        <v>36</v>
      </c>
      <c r="E98" s="64" t="str">
        <f>UPPER(IF($D98="","",VLOOKUP($D98,'[1]男雙準備名單'!$A$7:$V$71,2)))</f>
        <v>廖崇廷</v>
      </c>
      <c r="F98" s="64">
        <f>IF($D98="","",VLOOKUP($D98,'[1]男雙準備名單'!$A$7:$V$71,3))</f>
        <v>0</v>
      </c>
      <c r="G98" s="65"/>
      <c r="H98" s="64" t="str">
        <f>IF($D98="","",VLOOKUP($D98,'[1]男雙準備名單'!$A$7:$V$71,4))</f>
        <v>文化大學</v>
      </c>
      <c r="I98" s="66"/>
      <c r="J98" s="67"/>
      <c r="K98" s="68"/>
      <c r="L98" s="67"/>
      <c r="M98" s="93"/>
      <c r="N98" s="67">
        <v>62</v>
      </c>
      <c r="O98" s="93"/>
      <c r="P98" s="67"/>
      <c r="Q98" s="106"/>
      <c r="R98" s="70"/>
    </row>
    <row r="99" spans="1:18" s="71" customFormat="1" ht="9" customHeight="1">
      <c r="A99" s="73"/>
      <c r="B99" s="74"/>
      <c r="C99" s="74"/>
      <c r="D99" s="74"/>
      <c r="E99" s="64" t="str">
        <f>UPPER(IF($D98="","",VLOOKUP($D98,'[1]男雙準備名單'!$A$7:$V$71,7)))</f>
        <v>廖崇漢</v>
      </c>
      <c r="F99" s="64">
        <f>IF($D98="","",VLOOKUP($D98,'[1]男雙準備名單'!$A$7:$V$71,8))</f>
        <v>0</v>
      </c>
      <c r="G99" s="65"/>
      <c r="H99" s="64" t="str">
        <f>IF($D98="","",VLOOKUP($D98,'[1]男雙準備名單'!$A$7:$V$71,9))</f>
        <v>文化大學</v>
      </c>
      <c r="I99" s="75"/>
      <c r="J99" s="76">
        <f>IF(I99="a",E98,IF(I99="b",E100,""))</f>
      </c>
      <c r="K99" s="77"/>
      <c r="L99" s="67"/>
      <c r="M99" s="93"/>
      <c r="N99" s="67"/>
      <c r="O99" s="93"/>
      <c r="P99" s="67"/>
      <c r="Q99" s="106"/>
      <c r="R99" s="70"/>
    </row>
    <row r="100" spans="1:18" s="71" customFormat="1" ht="9" customHeight="1">
      <c r="A100" s="73"/>
      <c r="B100" s="74"/>
      <c r="C100" s="74"/>
      <c r="D100" s="74"/>
      <c r="E100" s="80"/>
      <c r="F100" s="80"/>
      <c r="G100" s="81"/>
      <c r="H100" s="80"/>
      <c r="I100" s="82"/>
      <c r="J100" s="83" t="str">
        <f>UPPER(IF(OR(I101="a",I101="as"),E98,IF(OR(I101="b",I101="bs"),E102,)))</f>
        <v>廖崇廷</v>
      </c>
      <c r="K100" s="84"/>
      <c r="L100" s="67"/>
      <c r="M100" s="93"/>
      <c r="N100" s="67"/>
      <c r="O100" s="93"/>
      <c r="P100" s="67"/>
      <c r="Q100" s="106"/>
      <c r="R100" s="70"/>
    </row>
    <row r="101" spans="1:18" s="71" customFormat="1" ht="9" customHeight="1">
      <c r="A101" s="73"/>
      <c r="B101" s="85"/>
      <c r="C101" s="85"/>
      <c r="D101" s="85"/>
      <c r="E101" s="67"/>
      <c r="F101" s="67"/>
      <c r="G101" s="86"/>
      <c r="H101" s="87" t="s">
        <v>14</v>
      </c>
      <c r="I101" s="88" t="s">
        <v>80</v>
      </c>
      <c r="J101" s="89" t="str">
        <f>UPPER(IF(OR(I101="a",I101="as"),E99,IF(OR(I101="b",I101="bs"),E103,)))</f>
        <v>廖崇漢</v>
      </c>
      <c r="K101" s="90"/>
      <c r="L101" s="80"/>
      <c r="M101" s="93"/>
      <c r="N101" s="67"/>
      <c r="O101" s="93"/>
      <c r="P101" s="67"/>
      <c r="Q101" s="106"/>
      <c r="R101" s="70"/>
    </row>
    <row r="102" spans="1:18" s="71" customFormat="1" ht="9" customHeight="1">
      <c r="A102" s="73">
        <v>22</v>
      </c>
      <c r="B102" s="62">
        <f>IF($D102="","",VLOOKUP($D102,'[1]男雙準備名單'!$A$7:$V$71,20))</f>
        <v>0</v>
      </c>
      <c r="C102" s="62">
        <f>IF($D102="","",VLOOKUP($D102,'[1]男雙準備名單'!$A$7:$V$71,21))</f>
        <v>0</v>
      </c>
      <c r="D102" s="63">
        <v>50</v>
      </c>
      <c r="E102" s="62" t="str">
        <f>UPPER(IF($D102="","",VLOOKUP($D102,'[1]男雙準備名單'!$A$7:$V$71,2)))</f>
        <v>BYE</v>
      </c>
      <c r="F102" s="62">
        <f>IF($D102="","",VLOOKUP($D102,'[1]男雙準備名單'!$A$7:$V$71,3))</f>
        <v>0</v>
      </c>
      <c r="G102" s="91"/>
      <c r="H102" s="62">
        <f>IF($D102="","",VLOOKUP($D102,'[1]男雙準備名單'!$A$7:$V$71,4))</f>
        <v>0</v>
      </c>
      <c r="I102" s="92"/>
      <c r="J102" s="80"/>
      <c r="K102" s="93"/>
      <c r="L102" s="94"/>
      <c r="M102" s="103"/>
      <c r="N102" s="67"/>
      <c r="O102" s="93"/>
      <c r="P102" s="67"/>
      <c r="Q102" s="106"/>
      <c r="R102" s="70"/>
    </row>
    <row r="103" spans="1:18" s="71" customFormat="1" ht="9" customHeight="1">
      <c r="A103" s="73"/>
      <c r="B103" s="74"/>
      <c r="C103" s="74"/>
      <c r="D103" s="74"/>
      <c r="E103" s="62" t="str">
        <f>UPPER(IF($D102="","",VLOOKUP($D102,'[1]男雙準備名單'!$A$7:$V$71,7)))</f>
        <v>BYE</v>
      </c>
      <c r="F103" s="62">
        <f>IF($D102="","",VLOOKUP($D102,'[1]男雙準備名單'!$A$7:$V$71,8))</f>
        <v>0</v>
      </c>
      <c r="G103" s="91"/>
      <c r="H103" s="62">
        <f>IF($D102="","",VLOOKUP($D102,'[1]男雙準備名單'!$A$7:$V$71,9))</f>
        <v>0</v>
      </c>
      <c r="I103" s="75"/>
      <c r="J103" s="80"/>
      <c r="K103" s="93"/>
      <c r="L103" s="95"/>
      <c r="M103" s="105"/>
      <c r="N103" s="67"/>
      <c r="O103" s="93"/>
      <c r="P103" s="67"/>
      <c r="Q103" s="106"/>
      <c r="R103" s="70"/>
    </row>
    <row r="104" spans="1:18" s="71" customFormat="1" ht="9" customHeight="1">
      <c r="A104" s="73"/>
      <c r="B104" s="74"/>
      <c r="C104" s="74"/>
      <c r="D104" s="97"/>
      <c r="E104" s="80"/>
      <c r="F104" s="80"/>
      <c r="G104" s="81"/>
      <c r="H104" s="80"/>
      <c r="I104" s="98"/>
      <c r="J104" s="67"/>
      <c r="K104" s="99"/>
      <c r="L104" s="83" t="str">
        <f>UPPER(IF(OR(K105="a",K105="as"),J100,IF(OR(K105="b",K105="bs"),J108,)))</f>
        <v>黃國順</v>
      </c>
      <c r="M104" s="93"/>
      <c r="N104" s="67"/>
      <c r="O104" s="93"/>
      <c r="P104" s="67"/>
      <c r="Q104" s="106"/>
      <c r="R104" s="70"/>
    </row>
    <row r="105" spans="1:18" s="71" customFormat="1" ht="9" customHeight="1">
      <c r="A105" s="73"/>
      <c r="B105" s="85"/>
      <c r="C105" s="85"/>
      <c r="D105" s="100"/>
      <c r="E105" s="67"/>
      <c r="F105" s="67"/>
      <c r="G105" s="86"/>
      <c r="H105" s="67"/>
      <c r="I105" s="101"/>
      <c r="J105" s="87" t="s">
        <v>14</v>
      </c>
      <c r="K105" s="88" t="s">
        <v>82</v>
      </c>
      <c r="L105" s="89" t="str">
        <f>UPPER(IF(OR(K105="a",K105="as"),J101,IF(OR(K105="b",K105="bs"),J109,)))</f>
        <v>黃國貴</v>
      </c>
      <c r="M105" s="104"/>
      <c r="N105" s="80"/>
      <c r="O105" s="93"/>
      <c r="P105" s="67"/>
      <c r="Q105" s="106"/>
      <c r="R105" s="70"/>
    </row>
    <row r="106" spans="1:18" s="71" customFormat="1" ht="9" customHeight="1">
      <c r="A106" s="73">
        <v>23</v>
      </c>
      <c r="B106" s="62">
        <f>IF($D106="","",VLOOKUP($D106,'[1]男雙準備名單'!$A$7:$V$71,20))</f>
        <v>0</v>
      </c>
      <c r="C106" s="62">
        <f>IF($D106="","",VLOOKUP($D106,'[1]男雙準備名單'!$A$7:$V$71,21))</f>
        <v>0</v>
      </c>
      <c r="D106" s="63">
        <v>16</v>
      </c>
      <c r="E106" s="62" t="str">
        <f>UPPER(IF($D106="","",VLOOKUP($D106,'[1]男雙準備名單'!$A$7:$V$71,2)))</f>
        <v>黃國順</v>
      </c>
      <c r="F106" s="62">
        <f>IF($D106="","",VLOOKUP($D106,'[1]男雙準備名單'!$A$7:$V$71,3))</f>
        <v>0</v>
      </c>
      <c r="G106" s="91"/>
      <c r="H106" s="62" t="str">
        <f>IF($D106="","",VLOOKUP($D106,'[1]男雙準備名單'!$A$7:$V$71,4))</f>
        <v>大佳網球隊</v>
      </c>
      <c r="I106" s="66"/>
      <c r="J106" s="67"/>
      <c r="K106" s="93"/>
      <c r="L106" s="67"/>
      <c r="M106" s="107"/>
      <c r="N106" s="94"/>
      <c r="O106" s="93"/>
      <c r="P106" s="67"/>
      <c r="Q106" s="106"/>
      <c r="R106" s="70"/>
    </row>
    <row r="107" spans="1:18" s="71" customFormat="1" ht="9" customHeight="1">
      <c r="A107" s="73"/>
      <c r="B107" s="74"/>
      <c r="C107" s="74"/>
      <c r="D107" s="74"/>
      <c r="E107" s="62" t="str">
        <f>UPPER(IF($D106="","",VLOOKUP($D106,'[1]男雙準備名單'!$A$7:$V$71,7)))</f>
        <v>黃國貴</v>
      </c>
      <c r="F107" s="62">
        <f>IF($D106="","",VLOOKUP($D106,'[1]男雙準備名單'!$A$7:$V$71,8))</f>
        <v>0</v>
      </c>
      <c r="G107" s="91"/>
      <c r="H107" s="62" t="str">
        <f>IF($D106="","",VLOOKUP($D106,'[1]男雙準備名單'!$A$7:$V$71,9))</f>
        <v>大佳網球隊</v>
      </c>
      <c r="I107" s="75"/>
      <c r="J107" s="76">
        <f>IF(I107="a",E106,IF(I107="b",E108,""))</f>
      </c>
      <c r="K107" s="93"/>
      <c r="L107" s="67"/>
      <c r="M107" s="77"/>
      <c r="N107" s="80"/>
      <c r="O107" s="93"/>
      <c r="P107" s="67"/>
      <c r="Q107" s="106"/>
      <c r="R107" s="70"/>
    </row>
    <row r="108" spans="1:18" s="71" customFormat="1" ht="9" customHeight="1">
      <c r="A108" s="73"/>
      <c r="B108" s="74"/>
      <c r="C108" s="74"/>
      <c r="D108" s="97"/>
      <c r="E108" s="80"/>
      <c r="F108" s="80"/>
      <c r="G108" s="81"/>
      <c r="H108" s="80"/>
      <c r="I108" s="82"/>
      <c r="J108" s="83" t="str">
        <f>UPPER(IF(OR(I109="a",I109="as"),E106,IF(OR(I109="b",I109="bs"),E110,)))</f>
        <v>黃國順</v>
      </c>
      <c r="K108" s="103"/>
      <c r="L108" s="67"/>
      <c r="M108" s="77"/>
      <c r="N108" s="80"/>
      <c r="O108" s="93"/>
      <c r="P108" s="67"/>
      <c r="Q108" s="106"/>
      <c r="R108" s="70"/>
    </row>
    <row r="109" spans="1:18" s="71" customFormat="1" ht="9" customHeight="1">
      <c r="A109" s="73"/>
      <c r="B109" s="85"/>
      <c r="C109" s="85"/>
      <c r="D109" s="100"/>
      <c r="E109" s="67"/>
      <c r="F109" s="67"/>
      <c r="G109" s="86"/>
      <c r="H109" s="87" t="s">
        <v>14</v>
      </c>
      <c r="I109" s="88" t="s">
        <v>80</v>
      </c>
      <c r="J109" s="89" t="str">
        <f>UPPER(IF(OR(I109="a",I109="as"),E107,IF(OR(I109="b",I109="bs"),E111,)))</f>
        <v>黃國貴</v>
      </c>
      <c r="K109" s="104"/>
      <c r="L109" s="80"/>
      <c r="M109" s="77"/>
      <c r="N109" s="80"/>
      <c r="O109" s="93"/>
      <c r="P109" s="67"/>
      <c r="Q109" s="106"/>
      <c r="R109" s="70"/>
    </row>
    <row r="110" spans="1:18" s="71" customFormat="1" ht="9" customHeight="1">
      <c r="A110" s="61">
        <v>24</v>
      </c>
      <c r="B110" s="62">
        <f>IF($D110="","",VLOOKUP($D110,'[1]男雙準備名單'!$A$7:$V$71,20))</f>
        <v>0</v>
      </c>
      <c r="C110" s="62">
        <f>IF($D110="","",VLOOKUP($D110,'[1]男雙準備名單'!$A$7:$V$71,21))</f>
        <v>0</v>
      </c>
      <c r="D110" s="63">
        <v>51</v>
      </c>
      <c r="E110" s="62" t="str">
        <f>UPPER(IF($D110="","",VLOOKUP($D110,'[1]男雙準備名單'!$A$7:$V$71,2)))</f>
        <v>BYE</v>
      </c>
      <c r="F110" s="62">
        <f>IF($D110="","",VLOOKUP($D110,'[1]男雙準備名單'!$A$7:$V$71,3))</f>
        <v>0</v>
      </c>
      <c r="G110" s="91"/>
      <c r="H110" s="62">
        <f>IF($D110="","",VLOOKUP($D110,'[1]男雙準備名單'!$A$7:$V$71,4))</f>
        <v>0</v>
      </c>
      <c r="I110" s="92"/>
      <c r="J110" s="80"/>
      <c r="K110" s="77"/>
      <c r="L110" s="94"/>
      <c r="M110" s="84"/>
      <c r="N110" s="80"/>
      <c r="O110" s="93"/>
      <c r="P110" s="67"/>
      <c r="Q110" s="106"/>
      <c r="R110" s="70"/>
    </row>
    <row r="111" spans="1:18" s="71" customFormat="1" ht="9" customHeight="1">
      <c r="A111" s="73"/>
      <c r="B111" s="74"/>
      <c r="C111" s="74"/>
      <c r="D111" s="74"/>
      <c r="E111" s="62" t="str">
        <f>UPPER(IF($D110="","",VLOOKUP($D110,'[1]男雙準備名單'!$A$7:$V$71,7)))</f>
        <v>BYE</v>
      </c>
      <c r="F111" s="62">
        <f>IF($D110="","",VLOOKUP($D110,'[1]男雙準備名單'!$A$7:$V$71,8))</f>
        <v>0</v>
      </c>
      <c r="G111" s="91"/>
      <c r="H111" s="62">
        <f>IF($D110="","",VLOOKUP($D110,'[1]男雙準備名單'!$A$7:$V$71,9))</f>
        <v>0</v>
      </c>
      <c r="I111" s="75"/>
      <c r="J111" s="80"/>
      <c r="K111" s="77"/>
      <c r="L111" s="95"/>
      <c r="M111" s="96"/>
      <c r="N111" s="80"/>
      <c r="O111" s="93"/>
      <c r="P111" s="67"/>
      <c r="Q111" s="106"/>
      <c r="R111" s="70"/>
    </row>
    <row r="112" spans="1:18" s="71" customFormat="1" ht="9" customHeight="1">
      <c r="A112" s="73"/>
      <c r="B112" s="74"/>
      <c r="C112" s="74"/>
      <c r="D112" s="97"/>
      <c r="E112" s="80"/>
      <c r="F112" s="80"/>
      <c r="G112" s="81"/>
      <c r="H112" s="80"/>
      <c r="I112" s="98"/>
      <c r="J112" s="67"/>
      <c r="K112" s="68"/>
      <c r="L112" s="80"/>
      <c r="M112" s="77"/>
      <c r="N112" s="77"/>
      <c r="O112" s="99"/>
      <c r="P112" s="83" t="str">
        <f>UPPER(IF(OR(O113="a",O113="as"),N96,IF(OR(O113="b",O113="bs"),N128,)))</f>
        <v>白平家</v>
      </c>
      <c r="Q112" s="108"/>
      <c r="R112" s="70"/>
    </row>
    <row r="113" spans="1:18" s="71" customFormat="1" ht="9" customHeight="1">
      <c r="A113" s="73"/>
      <c r="B113" s="85"/>
      <c r="C113" s="85"/>
      <c r="D113" s="100"/>
      <c r="E113" s="67"/>
      <c r="F113" s="67"/>
      <c r="G113" s="86"/>
      <c r="H113" s="67"/>
      <c r="I113" s="101"/>
      <c r="J113" s="67"/>
      <c r="K113" s="68"/>
      <c r="L113" s="80"/>
      <c r="M113" s="77"/>
      <c r="N113" s="87" t="s">
        <v>14</v>
      </c>
      <c r="O113" s="88" t="s">
        <v>80</v>
      </c>
      <c r="P113" s="89" t="str">
        <f>UPPER(IF(OR(O113="a",O113="as"),N97,IF(OR(O113="b",O113="bs"),N129,)))</f>
        <v>白傑明</v>
      </c>
      <c r="Q113" s="109"/>
      <c r="R113" s="70"/>
    </row>
    <row r="114" spans="1:18" s="71" customFormat="1" ht="9" customHeight="1">
      <c r="A114" s="61">
        <v>25</v>
      </c>
      <c r="B114" s="62">
        <f>IF($D114="","",VLOOKUP($D114,'[1]男雙準備名單'!$A$7:$V$71,20))</f>
        <v>0</v>
      </c>
      <c r="C114" s="62">
        <f>IF($D114="","",VLOOKUP($D114,'[1]男雙準備名單'!$A$7:$V$71,21))</f>
        <v>0</v>
      </c>
      <c r="D114" s="63">
        <v>38</v>
      </c>
      <c r="E114" s="62" t="str">
        <f>UPPER(IF($D114="","",VLOOKUP($D114,'[1]男雙準備名單'!$A$7:$V$71,2)))</f>
        <v>陳威廷</v>
      </c>
      <c r="F114" s="62">
        <f>IF($D114="","",VLOOKUP($D114,'[1]男雙準備名單'!$A$7:$V$71,3))</f>
        <v>0</v>
      </c>
      <c r="G114" s="91"/>
      <c r="H114" s="62" t="str">
        <f>IF($D114="","",VLOOKUP($D114,'[1]男雙準備名單'!$A$7:$V$71,4))</f>
        <v>北斗網球場</v>
      </c>
      <c r="I114" s="66"/>
      <c r="J114" s="67"/>
      <c r="K114" s="68"/>
      <c r="L114" s="67"/>
      <c r="M114" s="68"/>
      <c r="N114" s="67"/>
      <c r="O114" s="93"/>
      <c r="P114" s="94">
        <v>42</v>
      </c>
      <c r="Q114" s="106"/>
      <c r="R114" s="70"/>
    </row>
    <row r="115" spans="1:18" s="71" customFormat="1" ht="9" customHeight="1">
      <c r="A115" s="73"/>
      <c r="B115" s="74"/>
      <c r="C115" s="74"/>
      <c r="D115" s="74"/>
      <c r="E115" s="62" t="str">
        <f>UPPER(IF($D114="","",VLOOKUP($D114,'[1]男雙準備名單'!$A$7:$V$71,7)))</f>
        <v>林宏諭</v>
      </c>
      <c r="F115" s="62">
        <f>IF($D114="","",VLOOKUP($D114,'[1]男雙準備名單'!$A$7:$V$71,8))</f>
        <v>0</v>
      </c>
      <c r="G115" s="91"/>
      <c r="H115" s="62" t="str">
        <f>IF($D114="","",VLOOKUP($D114,'[1]男雙準備名單'!$A$7:$V$71,9))</f>
        <v>北斗網球場</v>
      </c>
      <c r="I115" s="75"/>
      <c r="J115" s="76">
        <f>IF(I115="a",E114,IF(I115="b",E116,""))</f>
      </c>
      <c r="K115" s="77"/>
      <c r="L115" s="67"/>
      <c r="M115" s="68"/>
      <c r="N115" s="67"/>
      <c r="O115" s="93"/>
      <c r="P115" s="95"/>
      <c r="Q115" s="110"/>
      <c r="R115" s="70"/>
    </row>
    <row r="116" spans="1:18" s="71" customFormat="1" ht="9" customHeight="1">
      <c r="A116" s="73"/>
      <c r="B116" s="74"/>
      <c r="C116" s="74"/>
      <c r="D116" s="97"/>
      <c r="E116" s="80"/>
      <c r="F116" s="80"/>
      <c r="G116" s="81"/>
      <c r="H116" s="80"/>
      <c r="I116" s="82"/>
      <c r="J116" s="83" t="str">
        <f>UPPER(IF(OR(I117="a",I117="as"),E114,IF(OR(I117="b",I117="bs"),E118,)))</f>
        <v>陳威廷</v>
      </c>
      <c r="K116" s="84"/>
      <c r="L116" s="67"/>
      <c r="M116" s="68"/>
      <c r="N116" s="67"/>
      <c r="O116" s="93"/>
      <c r="P116" s="67"/>
      <c r="Q116" s="106"/>
      <c r="R116" s="70"/>
    </row>
    <row r="117" spans="1:18" s="71" customFormat="1" ht="9" customHeight="1">
      <c r="A117" s="73"/>
      <c r="B117" s="85"/>
      <c r="C117" s="85"/>
      <c r="D117" s="100"/>
      <c r="E117" s="67"/>
      <c r="F117" s="67"/>
      <c r="G117" s="86"/>
      <c r="H117" s="87" t="s">
        <v>14</v>
      </c>
      <c r="I117" s="88" t="s">
        <v>80</v>
      </c>
      <c r="J117" s="89" t="str">
        <f>UPPER(IF(OR(I117="a",I117="as"),E115,IF(OR(I117="b",I117="bs"),E119,)))</f>
        <v>林宏諭</v>
      </c>
      <c r="K117" s="90"/>
      <c r="L117" s="80"/>
      <c r="M117" s="77"/>
      <c r="N117" s="67"/>
      <c r="O117" s="93"/>
      <c r="P117" s="67"/>
      <c r="Q117" s="106"/>
      <c r="R117" s="70"/>
    </row>
    <row r="118" spans="1:18" s="71" customFormat="1" ht="9" customHeight="1">
      <c r="A118" s="73">
        <v>26</v>
      </c>
      <c r="B118" s="62">
        <f>IF($D118="","",VLOOKUP($D118,'[1]男雙準備名單'!$A$7:$V$71,20))</f>
        <v>0</v>
      </c>
      <c r="C118" s="62">
        <f>IF($D118="","",VLOOKUP($D118,'[1]男雙準備名單'!$A$7:$V$71,21))</f>
        <v>0</v>
      </c>
      <c r="D118" s="63">
        <v>52</v>
      </c>
      <c r="E118" s="62" t="str">
        <f>UPPER(IF($D118="","",VLOOKUP($D118,'[1]男雙準備名單'!$A$7:$V$71,2)))</f>
        <v>BYE</v>
      </c>
      <c r="F118" s="62">
        <f>IF($D118="","",VLOOKUP($D118,'[1]男雙準備名單'!$A$7:$V$71,3))</f>
        <v>0</v>
      </c>
      <c r="G118" s="91"/>
      <c r="H118" s="62">
        <f>IF($D118="","",VLOOKUP($D118,'[1]男雙準備名單'!$A$7:$V$71,4))</f>
        <v>0</v>
      </c>
      <c r="I118" s="92"/>
      <c r="J118" s="80"/>
      <c r="K118" s="93"/>
      <c r="L118" s="94"/>
      <c r="M118" s="84"/>
      <c r="N118" s="67"/>
      <c r="O118" s="93"/>
      <c r="P118" s="67"/>
      <c r="Q118" s="106"/>
      <c r="R118" s="70"/>
    </row>
    <row r="119" spans="1:18" s="71" customFormat="1" ht="9" customHeight="1">
      <c r="A119" s="73"/>
      <c r="B119" s="74"/>
      <c r="C119" s="74"/>
      <c r="D119" s="74"/>
      <c r="E119" s="62" t="str">
        <f>UPPER(IF($D118="","",VLOOKUP($D118,'[1]男雙準備名單'!$A$7:$V$71,7)))</f>
        <v>BYE</v>
      </c>
      <c r="F119" s="62">
        <f>IF($D118="","",VLOOKUP($D118,'[1]男雙準備名單'!$A$7:$V$71,8))</f>
        <v>0</v>
      </c>
      <c r="G119" s="91"/>
      <c r="H119" s="62">
        <f>IF($D118="","",VLOOKUP($D118,'[1]男雙準備名單'!$A$7:$V$71,9))</f>
        <v>0</v>
      </c>
      <c r="I119" s="75"/>
      <c r="J119" s="80"/>
      <c r="K119" s="93"/>
      <c r="L119" s="95"/>
      <c r="M119" s="96"/>
      <c r="N119" s="67"/>
      <c r="O119" s="93"/>
      <c r="P119" s="67"/>
      <c r="Q119" s="106"/>
      <c r="R119" s="70"/>
    </row>
    <row r="120" spans="1:18" s="71" customFormat="1" ht="9" customHeight="1">
      <c r="A120" s="73"/>
      <c r="B120" s="74"/>
      <c r="C120" s="74"/>
      <c r="D120" s="97"/>
      <c r="E120" s="80"/>
      <c r="F120" s="80"/>
      <c r="G120" s="81"/>
      <c r="H120" s="80"/>
      <c r="I120" s="98"/>
      <c r="J120" s="67"/>
      <c r="K120" s="99"/>
      <c r="L120" s="83" t="str">
        <f>UPPER(IF(OR(K121="a",K121="as"),J116,IF(OR(K121="b",K121="bs"),J124,)))</f>
        <v>陳威廷</v>
      </c>
      <c r="M120" s="77"/>
      <c r="N120" s="67"/>
      <c r="O120" s="93"/>
      <c r="P120" s="67"/>
      <c r="Q120" s="106"/>
      <c r="R120" s="70"/>
    </row>
    <row r="121" spans="1:18" s="71" customFormat="1" ht="9" customHeight="1">
      <c r="A121" s="73"/>
      <c r="B121" s="85"/>
      <c r="C121" s="85"/>
      <c r="D121" s="100"/>
      <c r="E121" s="67"/>
      <c r="F121" s="67"/>
      <c r="G121" s="86"/>
      <c r="H121" s="67"/>
      <c r="I121" s="101"/>
      <c r="J121" s="87" t="s">
        <v>14</v>
      </c>
      <c r="K121" s="88" t="s">
        <v>80</v>
      </c>
      <c r="L121" s="89" t="str">
        <f>UPPER(IF(OR(K121="a",K121="as"),J117,IF(OR(K121="b",K121="bs"),J125,)))</f>
        <v>林宏諭</v>
      </c>
      <c r="M121" s="90"/>
      <c r="N121" s="80"/>
      <c r="O121" s="93"/>
      <c r="P121" s="67"/>
      <c r="Q121" s="106"/>
      <c r="R121" s="70"/>
    </row>
    <row r="122" spans="1:18" s="71" customFormat="1" ht="9" customHeight="1">
      <c r="A122" s="73">
        <v>27</v>
      </c>
      <c r="B122" s="62">
        <f>IF($D122="","",VLOOKUP($D122,'[1]男雙準備名單'!$A$7:$V$71,20))</f>
        <v>0</v>
      </c>
      <c r="C122" s="62">
        <f>IF($D122="","",VLOOKUP($D122,'[1]男雙準備名單'!$A$7:$V$71,21))</f>
        <v>0</v>
      </c>
      <c r="D122" s="63">
        <v>1</v>
      </c>
      <c r="E122" s="62" t="str">
        <f>UPPER(IF($D122="","",VLOOKUP($D122,'[1]男雙準備名單'!$A$7:$V$71,2)))</f>
        <v>林群賀</v>
      </c>
      <c r="F122" s="62">
        <f>IF($D122="","",VLOOKUP($D122,'[1]男雙準備名單'!$A$7:$V$71,3))</f>
        <v>0</v>
      </c>
      <c r="G122" s="91"/>
      <c r="H122" s="62" t="str">
        <f>IF($D122="","",VLOOKUP($D122,'[1]男雙準備名單'!$A$7:$V$71,4))</f>
        <v>台灣大學</v>
      </c>
      <c r="I122" s="66"/>
      <c r="J122" s="67"/>
      <c r="K122" s="93"/>
      <c r="L122" s="67">
        <v>64</v>
      </c>
      <c r="M122" s="93"/>
      <c r="N122" s="94"/>
      <c r="O122" s="93"/>
      <c r="P122" s="67"/>
      <c r="Q122" s="106"/>
      <c r="R122" s="70"/>
    </row>
    <row r="123" spans="1:18" s="71" customFormat="1" ht="9" customHeight="1">
      <c r="A123" s="73"/>
      <c r="B123" s="74"/>
      <c r="C123" s="74"/>
      <c r="D123" s="74"/>
      <c r="E123" s="62" t="str">
        <f>UPPER(IF($D122="","",VLOOKUP($D122,'[1]男雙準備名單'!$A$7:$V$71,7)))</f>
        <v>林翰新</v>
      </c>
      <c r="F123" s="62">
        <f>IF($D122="","",VLOOKUP($D122,'[1]男雙準備名單'!$A$7:$V$71,8))</f>
        <v>0</v>
      </c>
      <c r="G123" s="91"/>
      <c r="H123" s="62" t="str">
        <f>IF($D122="","",VLOOKUP($D122,'[1]男雙準備名單'!$A$7:$V$71,9))</f>
        <v>台灣大學</v>
      </c>
      <c r="I123" s="75"/>
      <c r="J123" s="76">
        <f>IF(I123="a",E122,IF(I123="b",E124,""))</f>
      </c>
      <c r="K123" s="93"/>
      <c r="L123" s="67"/>
      <c r="M123" s="93"/>
      <c r="N123" s="80"/>
      <c r="O123" s="93"/>
      <c r="P123" s="67"/>
      <c r="Q123" s="106"/>
      <c r="R123" s="70"/>
    </row>
    <row r="124" spans="1:18" s="71" customFormat="1" ht="9" customHeight="1">
      <c r="A124" s="73"/>
      <c r="B124" s="74"/>
      <c r="C124" s="74"/>
      <c r="D124" s="74"/>
      <c r="E124" s="80"/>
      <c r="F124" s="80"/>
      <c r="G124" s="81"/>
      <c r="H124" s="80"/>
      <c r="I124" s="82"/>
      <c r="J124" s="83" t="str">
        <f>UPPER(IF(OR(I125="a",I125="as"),E122,IF(OR(I125="b",I125="bs"),E126,)))</f>
        <v>林群賀</v>
      </c>
      <c r="K124" s="103"/>
      <c r="L124" s="67"/>
      <c r="M124" s="93"/>
      <c r="N124" s="80"/>
      <c r="O124" s="93"/>
      <c r="P124" s="67"/>
      <c r="Q124" s="106"/>
      <c r="R124" s="70"/>
    </row>
    <row r="125" spans="1:18" s="71" customFormat="1" ht="9" customHeight="1">
      <c r="A125" s="73"/>
      <c r="B125" s="85"/>
      <c r="C125" s="85"/>
      <c r="D125" s="85"/>
      <c r="E125" s="67"/>
      <c r="F125" s="67"/>
      <c r="G125" s="86"/>
      <c r="H125" s="87" t="s">
        <v>14</v>
      </c>
      <c r="I125" s="88" t="s">
        <v>76</v>
      </c>
      <c r="J125" s="89" t="str">
        <f>UPPER(IF(OR(I125="a",I125="as"),E123,IF(OR(I125="b",I125="bs"),E127,)))</f>
        <v>林翰新</v>
      </c>
      <c r="K125" s="104"/>
      <c r="L125" s="80"/>
      <c r="M125" s="93"/>
      <c r="N125" s="80"/>
      <c r="O125" s="93"/>
      <c r="P125" s="67"/>
      <c r="Q125" s="106"/>
      <c r="R125" s="70"/>
    </row>
    <row r="126" spans="1:18" s="71" customFormat="1" ht="9" customHeight="1">
      <c r="A126" s="73">
        <v>28</v>
      </c>
      <c r="B126" s="62">
        <f>IF($D126="","",VLOOKUP($D126,'[1]男雙準備名單'!$A$7:$V$71,20))</f>
        <v>0</v>
      </c>
      <c r="C126" s="62">
        <f>IF($D126="","",VLOOKUP($D126,'[1]男雙準備名單'!$A$7:$V$71,21))</f>
        <v>0</v>
      </c>
      <c r="D126" s="63">
        <v>53</v>
      </c>
      <c r="E126" s="64" t="str">
        <f>UPPER(IF($D126="","",VLOOKUP($D126,'[1]男雙準備名單'!$A$7:$V$71,2)))</f>
        <v>BYE</v>
      </c>
      <c r="F126" s="64">
        <f>IF($D126="","",VLOOKUP($D126,'[1]男雙準備名單'!$A$7:$V$71,3))</f>
        <v>0</v>
      </c>
      <c r="G126" s="65"/>
      <c r="H126" s="64">
        <f>IF($D126="","",VLOOKUP($D126,'[1]男雙準備名單'!$A$7:$V$71,4))</f>
        <v>0</v>
      </c>
      <c r="I126" s="92"/>
      <c r="J126" s="80"/>
      <c r="K126" s="77"/>
      <c r="L126" s="94"/>
      <c r="M126" s="103"/>
      <c r="N126" s="80"/>
      <c r="O126" s="93"/>
      <c r="P126" s="67"/>
      <c r="Q126" s="106"/>
      <c r="R126" s="70"/>
    </row>
    <row r="127" spans="1:18" s="71" customFormat="1" ht="9" customHeight="1">
      <c r="A127" s="73"/>
      <c r="B127" s="74"/>
      <c r="C127" s="74"/>
      <c r="D127" s="74"/>
      <c r="E127" s="64" t="str">
        <f>UPPER(IF($D126="","",VLOOKUP($D126,'[1]男雙準備名單'!$A$7:$V$71,7)))</f>
        <v>BYE</v>
      </c>
      <c r="F127" s="64">
        <f>IF($D126="","",VLOOKUP($D126,'[1]男雙準備名單'!$A$7:$V$71,8))</f>
        <v>0</v>
      </c>
      <c r="G127" s="65"/>
      <c r="H127" s="64">
        <f>IF($D126="","",VLOOKUP($D126,'[1]男雙準備名單'!$A$7:$V$71,9))</f>
        <v>0</v>
      </c>
      <c r="I127" s="75"/>
      <c r="J127" s="80"/>
      <c r="K127" s="77"/>
      <c r="L127" s="95"/>
      <c r="M127" s="105"/>
      <c r="N127" s="80"/>
      <c r="O127" s="93"/>
      <c r="P127" s="67"/>
      <c r="Q127" s="106"/>
      <c r="R127" s="70"/>
    </row>
    <row r="128" spans="1:18" s="71" customFormat="1" ht="9" customHeight="1">
      <c r="A128" s="73"/>
      <c r="B128" s="74"/>
      <c r="C128" s="74"/>
      <c r="D128" s="74"/>
      <c r="E128" s="80"/>
      <c r="F128" s="80"/>
      <c r="G128" s="81"/>
      <c r="H128" s="80"/>
      <c r="I128" s="98"/>
      <c r="J128" s="67"/>
      <c r="K128" s="68"/>
      <c r="L128" s="80"/>
      <c r="M128" s="99"/>
      <c r="N128" s="83" t="str">
        <f>UPPER(IF(OR(M129="a",M129="as"),L120,IF(OR(M129="b",M129="bs"),L136,)))</f>
        <v>陳威廷</v>
      </c>
      <c r="O128" s="93"/>
      <c r="P128" s="67"/>
      <c r="Q128" s="106"/>
      <c r="R128" s="70"/>
    </row>
    <row r="129" spans="1:18" s="71" customFormat="1" ht="9" customHeight="1">
      <c r="A129" s="73"/>
      <c r="B129" s="85"/>
      <c r="C129" s="85"/>
      <c r="D129" s="85"/>
      <c r="E129" s="67"/>
      <c r="F129" s="67"/>
      <c r="G129" s="86"/>
      <c r="H129" s="67"/>
      <c r="I129" s="101"/>
      <c r="J129" s="67"/>
      <c r="K129" s="68"/>
      <c r="L129" s="87" t="s">
        <v>14</v>
      </c>
      <c r="M129" s="88" t="s">
        <v>80</v>
      </c>
      <c r="N129" s="89" t="str">
        <f>UPPER(IF(OR(M129="a",M129="as"),L121,IF(OR(M129="b",M129="bs"),L137,)))</f>
        <v>林宏諭</v>
      </c>
      <c r="O129" s="104"/>
      <c r="P129" s="80"/>
      <c r="Q129" s="106"/>
      <c r="R129" s="70"/>
    </row>
    <row r="130" spans="1:18" s="71" customFormat="1" ht="9" customHeight="1">
      <c r="A130" s="73">
        <v>29</v>
      </c>
      <c r="B130" s="62">
        <f>IF($D130="","",VLOOKUP($D130,'[1]男雙準備名單'!$A$7:$V$71,20))</f>
        <v>0</v>
      </c>
      <c r="C130" s="62">
        <f>IF($D130="","",VLOOKUP($D130,'[1]男雙準備名單'!$A$7:$V$71,21))</f>
        <v>0</v>
      </c>
      <c r="D130" s="63">
        <v>11</v>
      </c>
      <c r="E130" s="62" t="str">
        <f>UPPER(IF($D130="","",VLOOKUP($D130,'[1]男雙準備名單'!$A$7:$V$71,2)))</f>
        <v>葉子齊</v>
      </c>
      <c r="F130" s="62">
        <f>IF($D130="","",VLOOKUP($D130,'[1]男雙準備名單'!$A$7:$V$71,3))</f>
        <v>0</v>
      </c>
      <c r="G130" s="91"/>
      <c r="H130" s="62" t="str">
        <f>IF($D130="","",VLOOKUP($D130,'[1]男雙準備名單'!$A$7:$V$71,4))</f>
        <v>延平中學</v>
      </c>
      <c r="I130" s="66"/>
      <c r="J130" s="67"/>
      <c r="K130" s="68"/>
      <c r="L130" s="67"/>
      <c r="M130" s="93"/>
      <c r="N130" s="67">
        <v>62</v>
      </c>
      <c r="O130" s="107"/>
      <c r="P130" s="67"/>
      <c r="Q130" s="78"/>
      <c r="R130" s="70"/>
    </row>
    <row r="131" spans="1:18" s="71" customFormat="1" ht="9" customHeight="1">
      <c r="A131" s="73"/>
      <c r="B131" s="74"/>
      <c r="C131" s="74"/>
      <c r="D131" s="74"/>
      <c r="E131" s="62" t="str">
        <f>UPPER(IF($D130="","",VLOOKUP($D130,'[1]男雙準備名單'!$A$7:$V$71,7)))</f>
        <v>廖昱凱</v>
      </c>
      <c r="F131" s="62">
        <f>IF($D130="","",VLOOKUP($D130,'[1]男雙準備名單'!$A$7:$V$71,8))</f>
        <v>0</v>
      </c>
      <c r="G131" s="91"/>
      <c r="H131" s="62" t="str">
        <f>IF($D130="","",VLOOKUP($D130,'[1]男雙準備名單'!$A$7:$V$71,9))</f>
        <v>延平中學</v>
      </c>
      <c r="I131" s="75"/>
      <c r="J131" s="76">
        <f>IF(I131="a",E130,IF(I131="b",E132,""))</f>
      </c>
      <c r="K131" s="77"/>
      <c r="L131" s="67"/>
      <c r="M131" s="93"/>
      <c r="N131" s="67"/>
      <c r="O131" s="77"/>
      <c r="P131" s="67"/>
      <c r="Q131" s="78"/>
      <c r="R131" s="70"/>
    </row>
    <row r="132" spans="1:18" s="71" customFormat="1" ht="9" customHeight="1">
      <c r="A132" s="73"/>
      <c r="B132" s="74"/>
      <c r="C132" s="74"/>
      <c r="D132" s="97"/>
      <c r="E132" s="80"/>
      <c r="F132" s="80"/>
      <c r="G132" s="81"/>
      <c r="H132" s="80"/>
      <c r="I132" s="82"/>
      <c r="J132" s="83" t="str">
        <f>UPPER(IF(OR(I133="a",I133="as"),E130,IF(OR(I133="b",I133="bs"),E134,)))</f>
        <v>葉子齊</v>
      </c>
      <c r="K132" s="84"/>
      <c r="L132" s="67"/>
      <c r="M132" s="93"/>
      <c r="N132" s="67"/>
      <c r="O132" s="77"/>
      <c r="P132" s="67"/>
      <c r="Q132" s="78"/>
      <c r="R132" s="70"/>
    </row>
    <row r="133" spans="1:18" s="71" customFormat="1" ht="9" customHeight="1">
      <c r="A133" s="73"/>
      <c r="B133" s="85"/>
      <c r="C133" s="85"/>
      <c r="D133" s="100"/>
      <c r="E133" s="67"/>
      <c r="F133" s="67"/>
      <c r="G133" s="86"/>
      <c r="H133" s="87" t="s">
        <v>14</v>
      </c>
      <c r="I133" s="88" t="s">
        <v>80</v>
      </c>
      <c r="J133" s="89" t="str">
        <f>UPPER(IF(OR(I133="a",I133="as"),E131,IF(OR(I133="b",I133="bs"),E135,)))</f>
        <v>廖昱凱</v>
      </c>
      <c r="K133" s="90"/>
      <c r="L133" s="80"/>
      <c r="M133" s="93"/>
      <c r="N133" s="67"/>
      <c r="O133" s="77"/>
      <c r="P133" s="67"/>
      <c r="Q133" s="78"/>
      <c r="R133" s="70"/>
    </row>
    <row r="134" spans="1:18" s="71" customFormat="1" ht="9" customHeight="1">
      <c r="A134" s="73">
        <v>30</v>
      </c>
      <c r="B134" s="62">
        <f>IF($D134="","",VLOOKUP($D134,'[1]男雙準備名單'!$A$7:$V$71,20))</f>
        <v>0</v>
      </c>
      <c r="C134" s="62">
        <f>IF($D134="","",VLOOKUP($D134,'[1]男雙準備名單'!$A$7:$V$71,21))</f>
        <v>0</v>
      </c>
      <c r="D134" s="63">
        <v>54</v>
      </c>
      <c r="E134" s="62" t="str">
        <f>UPPER(IF($D134="","",VLOOKUP($D134,'[1]男雙準備名單'!$A$7:$V$71,2)))</f>
        <v>BYE</v>
      </c>
      <c r="F134" s="62">
        <f>IF($D134="","",VLOOKUP($D134,'[1]男雙準備名單'!$A$7:$V$71,3))</f>
        <v>0</v>
      </c>
      <c r="G134" s="91"/>
      <c r="H134" s="62">
        <f>IF($D134="","",VLOOKUP($D134,'[1]男雙準備名單'!$A$7:$V$71,4))</f>
        <v>0</v>
      </c>
      <c r="I134" s="92"/>
      <c r="J134" s="80"/>
      <c r="K134" s="93"/>
      <c r="L134" s="94"/>
      <c r="M134" s="103"/>
      <c r="N134" s="67"/>
      <c r="O134" s="77"/>
      <c r="P134" s="67"/>
      <c r="Q134" s="78"/>
      <c r="R134" s="70"/>
    </row>
    <row r="135" spans="1:18" s="71" customFormat="1" ht="9" customHeight="1">
      <c r="A135" s="73"/>
      <c r="B135" s="74"/>
      <c r="C135" s="74"/>
      <c r="D135" s="74"/>
      <c r="E135" s="62" t="str">
        <f>UPPER(IF($D134="","",VLOOKUP($D134,'[1]男雙準備名單'!$A$7:$V$71,7)))</f>
        <v>BYE</v>
      </c>
      <c r="F135" s="62">
        <f>IF($D134="","",VLOOKUP($D134,'[1]男雙準備名單'!$A$7:$V$71,8))</f>
        <v>0</v>
      </c>
      <c r="G135" s="91"/>
      <c r="H135" s="62">
        <f>IF($D134="","",VLOOKUP($D134,'[1]男雙準備名單'!$A$7:$V$71,9))</f>
        <v>0</v>
      </c>
      <c r="I135" s="75"/>
      <c r="J135" s="80"/>
      <c r="K135" s="93"/>
      <c r="L135" s="95"/>
      <c r="M135" s="105"/>
      <c r="N135" s="67"/>
      <c r="O135" s="77"/>
      <c r="P135" s="67"/>
      <c r="Q135" s="78"/>
      <c r="R135" s="70"/>
    </row>
    <row r="136" spans="1:18" s="71" customFormat="1" ht="9" customHeight="1">
      <c r="A136" s="73"/>
      <c r="B136" s="74"/>
      <c r="C136" s="74"/>
      <c r="D136" s="97"/>
      <c r="E136" s="80"/>
      <c r="F136" s="80"/>
      <c r="G136" s="81"/>
      <c r="H136" s="80"/>
      <c r="I136" s="98"/>
      <c r="J136" s="67"/>
      <c r="K136" s="99"/>
      <c r="L136" s="83" t="str">
        <f>UPPER(IF(OR(K137="a",K137="as"),J132,IF(OR(K137="b",K137="bs"),J140,)))</f>
        <v>楊邦平</v>
      </c>
      <c r="M136" s="93"/>
      <c r="N136" s="67"/>
      <c r="O136" s="77"/>
      <c r="P136" s="67"/>
      <c r="Q136" s="78"/>
      <c r="R136" s="70"/>
    </row>
    <row r="137" spans="1:18" s="71" customFormat="1" ht="9" customHeight="1">
      <c r="A137" s="73"/>
      <c r="B137" s="85"/>
      <c r="C137" s="85"/>
      <c r="D137" s="100"/>
      <c r="E137" s="67"/>
      <c r="F137" s="67"/>
      <c r="G137" s="86"/>
      <c r="H137" s="67"/>
      <c r="I137" s="101"/>
      <c r="J137" s="87" t="s">
        <v>14</v>
      </c>
      <c r="K137" s="88" t="s">
        <v>82</v>
      </c>
      <c r="L137" s="89" t="str">
        <f>UPPER(IF(OR(K137="a",K137="as"),J133,IF(OR(K137="b",K137="bs"),J141,)))</f>
        <v>楊淳翔</v>
      </c>
      <c r="M137" s="104"/>
      <c r="N137" s="80"/>
      <c r="O137" s="77"/>
      <c r="P137" s="67"/>
      <c r="Q137" s="78"/>
      <c r="R137" s="70"/>
    </row>
    <row r="138" spans="1:18" s="71" customFormat="1" ht="9" customHeight="1">
      <c r="A138" s="73">
        <v>31</v>
      </c>
      <c r="B138" s="62">
        <f>IF($D138="","",VLOOKUP($D138,'[1]男雙準備名單'!$A$7:$V$71,20))</f>
        <v>0</v>
      </c>
      <c r="C138" s="62">
        <f>IF($D138="","",VLOOKUP($D138,'[1]男雙準備名單'!$A$7:$V$71,21))</f>
        <v>0</v>
      </c>
      <c r="D138" s="63">
        <v>6</v>
      </c>
      <c r="E138" s="62" t="str">
        <f>UPPER(IF($D138="","",VLOOKUP($D138,'[1]男雙準備名單'!$A$7:$V$71,2)))</f>
        <v>楊邦平</v>
      </c>
      <c r="F138" s="62">
        <f>IF($D138="","",VLOOKUP($D138,'[1]男雙準備名單'!$A$7:$V$71,3))</f>
        <v>0</v>
      </c>
      <c r="G138" s="91"/>
      <c r="H138" s="62" t="str">
        <f>IF($D138="","",VLOOKUP($D138,'[1]男雙準備名單'!$A$7:$V$71,4))</f>
        <v>台灣大學</v>
      </c>
      <c r="I138" s="66"/>
      <c r="J138" s="67"/>
      <c r="K138" s="93"/>
      <c r="L138" s="67">
        <v>62</v>
      </c>
      <c r="M138" s="107"/>
      <c r="N138" s="94"/>
      <c r="O138" s="77"/>
      <c r="P138" s="67"/>
      <c r="Q138" s="78"/>
      <c r="R138" s="70"/>
    </row>
    <row r="139" spans="1:18" s="71" customFormat="1" ht="9" customHeight="1">
      <c r="A139" s="73"/>
      <c r="B139" s="74"/>
      <c r="C139" s="74"/>
      <c r="D139" s="74"/>
      <c r="E139" s="62" t="str">
        <f>UPPER(IF($D138="","",VLOOKUP($D138,'[1]男雙準備名單'!$A$7:$V$71,7)))</f>
        <v>楊淳翔</v>
      </c>
      <c r="F139" s="62">
        <f>IF($D138="","",VLOOKUP($D138,'[1]男雙準備名單'!$A$7:$V$71,8))</f>
        <v>0</v>
      </c>
      <c r="G139" s="91"/>
      <c r="H139" s="62" t="str">
        <f>IF($D138="","",VLOOKUP($D138,'[1]男雙準備名單'!$A$7:$V$71,9))</f>
        <v>台灣大學</v>
      </c>
      <c r="I139" s="75"/>
      <c r="J139" s="76">
        <f>IF(I139="a",E138,IF(I139="b",E140,""))</f>
      </c>
      <c r="K139" s="93"/>
      <c r="L139" s="67"/>
      <c r="M139" s="77"/>
      <c r="N139" s="80"/>
      <c r="O139" s="77"/>
      <c r="P139" s="67"/>
      <c r="Q139" s="78"/>
      <c r="R139" s="70"/>
    </row>
    <row r="140" spans="1:18" s="71" customFormat="1" ht="9" customHeight="1">
      <c r="A140" s="73"/>
      <c r="B140" s="74"/>
      <c r="C140" s="74"/>
      <c r="D140" s="74"/>
      <c r="E140" s="76"/>
      <c r="F140" s="76"/>
      <c r="G140" s="111"/>
      <c r="H140" s="76"/>
      <c r="I140" s="82"/>
      <c r="J140" s="83" t="str">
        <f>UPPER(IF(OR(I141="a",I141="as"),E138,IF(OR(I141="b",I141="bs"),E142,)))</f>
        <v>楊邦平</v>
      </c>
      <c r="K140" s="103"/>
      <c r="L140" s="67"/>
      <c r="M140" s="77"/>
      <c r="N140" s="80"/>
      <c r="O140" s="77"/>
      <c r="P140" s="67"/>
      <c r="Q140" s="78"/>
      <c r="R140" s="70"/>
    </row>
    <row r="141" spans="1:18" s="71" customFormat="1" ht="9" customHeight="1">
      <c r="A141" s="73"/>
      <c r="B141" s="85"/>
      <c r="C141" s="85"/>
      <c r="D141" s="85"/>
      <c r="E141" s="67"/>
      <c r="F141" s="67"/>
      <c r="G141" s="112"/>
      <c r="H141" s="87" t="s">
        <v>14</v>
      </c>
      <c r="I141" s="88" t="s">
        <v>80</v>
      </c>
      <c r="J141" s="89" t="str">
        <f>UPPER(IF(OR(I141="a",I141="as"),E139,IF(OR(I141="b",I141="bs"),E143,)))</f>
        <v>楊淳翔</v>
      </c>
      <c r="K141" s="104"/>
      <c r="L141" s="80"/>
      <c r="M141" s="77"/>
      <c r="N141" s="80"/>
      <c r="O141" s="77"/>
      <c r="P141" s="67"/>
      <c r="Q141" s="78"/>
      <c r="R141" s="70"/>
    </row>
    <row r="142" spans="1:18" s="71" customFormat="1" ht="9" customHeight="1">
      <c r="A142" s="61">
        <v>32</v>
      </c>
      <c r="B142" s="62">
        <f>IF($D142="","",VLOOKUP($D142,'[1]男雙準備名單'!$A$7:$V$71,20))</f>
        <v>0</v>
      </c>
      <c r="C142" s="62">
        <f>IF($D142="","",VLOOKUP($D142,'[1]男雙準備名單'!$A$7:$V$71,21))</f>
        <v>0</v>
      </c>
      <c r="D142" s="63">
        <v>55</v>
      </c>
      <c r="E142" s="64" t="str">
        <f>UPPER(IF($D142="","",VLOOKUP($D142,'[1]男雙準備名單'!$A$7:$V$71,2)))</f>
        <v>BYE</v>
      </c>
      <c r="F142" s="64">
        <f>IF($D142="","",VLOOKUP($D142,'[1]男雙準備名單'!$A$7:$V$71,3))</f>
        <v>0</v>
      </c>
      <c r="G142" s="65"/>
      <c r="H142" s="64">
        <f>IF($D142="","",VLOOKUP($D142,'[1]男雙準備名單'!$A$7:$V$71,4))</f>
        <v>0</v>
      </c>
      <c r="I142" s="92"/>
      <c r="J142" s="80"/>
      <c r="K142" s="77"/>
      <c r="L142" s="94"/>
      <c r="M142" s="84"/>
      <c r="N142" s="80"/>
      <c r="O142" s="77"/>
      <c r="P142" s="67"/>
      <c r="Q142" s="78"/>
      <c r="R142" s="70"/>
    </row>
    <row r="143" spans="1:18" s="71" customFormat="1" ht="9" customHeight="1">
      <c r="A143" s="73"/>
      <c r="B143" s="74"/>
      <c r="C143" s="74"/>
      <c r="D143" s="74"/>
      <c r="E143" s="64" t="str">
        <f>UPPER(IF($D142="","",VLOOKUP($D142,'[1]男雙準備名單'!$A$7:$V$71,7)))</f>
        <v>BYE</v>
      </c>
      <c r="F143" s="64">
        <f>IF($D142="","",VLOOKUP($D142,'[1]男雙準備名單'!$A$7:$V$71,8))</f>
        <v>0</v>
      </c>
      <c r="G143" s="65"/>
      <c r="H143" s="64">
        <f>IF($D142="","",VLOOKUP($D142,'[1]男雙準備名單'!$A$7:$V$71,9))</f>
        <v>0</v>
      </c>
      <c r="I143" s="75"/>
      <c r="J143" s="80"/>
      <c r="K143" s="77"/>
      <c r="L143" s="95"/>
      <c r="M143" s="96"/>
      <c r="N143" s="80"/>
      <c r="O143" s="77"/>
      <c r="P143" s="67"/>
      <c r="Q143" s="78"/>
      <c r="R143" s="70"/>
    </row>
    <row r="144" spans="1:18" s="124" customFormat="1" ht="9" customHeight="1">
      <c r="A144" s="113"/>
      <c r="B144" s="114"/>
      <c r="C144" s="114"/>
      <c r="D144" s="115"/>
      <c r="E144" s="116"/>
      <c r="F144" s="116"/>
      <c r="G144" s="117"/>
      <c r="H144" s="116"/>
      <c r="I144" s="118"/>
      <c r="J144" s="119"/>
      <c r="K144" s="120"/>
      <c r="L144" s="121"/>
      <c r="M144" s="122"/>
      <c r="N144" s="121"/>
      <c r="O144" s="122"/>
      <c r="P144" s="119"/>
      <c r="Q144" s="120"/>
      <c r="R144" s="123"/>
    </row>
    <row r="145" spans="1:18" s="135" customFormat="1" ht="6" customHeight="1">
      <c r="A145" s="113"/>
      <c r="B145" s="125"/>
      <c r="C145" s="125"/>
      <c r="D145" s="126"/>
      <c r="E145" s="127"/>
      <c r="F145" s="127"/>
      <c r="G145" s="128"/>
      <c r="H145" s="127"/>
      <c r="I145" s="129"/>
      <c r="J145" s="119"/>
      <c r="K145" s="120"/>
      <c r="L145" s="130"/>
      <c r="M145" s="131"/>
      <c r="N145" s="130"/>
      <c r="O145" s="131"/>
      <c r="P145" s="132"/>
      <c r="Q145" s="133" t="s">
        <v>46</v>
      </c>
      <c r="R145" s="134"/>
    </row>
    <row r="146" spans="1:17" s="148" customFormat="1" ht="10.5" customHeight="1">
      <c r="A146" s="136" t="s">
        <v>16</v>
      </c>
      <c r="B146" s="137"/>
      <c r="C146" s="138"/>
      <c r="D146" s="192" t="s">
        <v>17</v>
      </c>
      <c r="E146" s="142" t="s">
        <v>47</v>
      </c>
      <c r="F146" s="145"/>
      <c r="G146" s="142" t="s">
        <v>48</v>
      </c>
      <c r="H146" s="140"/>
      <c r="I146" s="192" t="s">
        <v>17</v>
      </c>
      <c r="J146" s="142" t="s">
        <v>47</v>
      </c>
      <c r="K146" s="145"/>
      <c r="L146" s="142" t="s">
        <v>48</v>
      </c>
      <c r="M146" s="143"/>
      <c r="N146" s="144" t="s">
        <v>19</v>
      </c>
      <c r="O146" s="145"/>
      <c r="P146" s="146">
        <f>P71</f>
        <v>0</v>
      </c>
      <c r="Q146" s="147"/>
    </row>
    <row r="147" spans="1:17" s="148" customFormat="1" ht="9" customHeight="1">
      <c r="A147" s="149" t="s">
        <v>20</v>
      </c>
      <c r="B147" s="150"/>
      <c r="C147" s="151">
        <f aca="true" t="shared" si="0" ref="C147:C154">C72</f>
        <v>0</v>
      </c>
      <c r="D147" s="193" t="s">
        <v>49</v>
      </c>
      <c r="E147" s="194"/>
      <c r="F147" s="195"/>
      <c r="G147" s="194"/>
      <c r="H147" s="156"/>
      <c r="I147" s="193" t="s">
        <v>21</v>
      </c>
      <c r="J147" s="194"/>
      <c r="K147" s="195"/>
      <c r="L147" s="194"/>
      <c r="M147" s="158"/>
      <c r="N147" s="159" t="s">
        <v>24</v>
      </c>
      <c r="O147" s="160"/>
      <c r="P147" s="161"/>
      <c r="Q147" s="162"/>
    </row>
    <row r="148" spans="1:17" s="148" customFormat="1" ht="9" customHeight="1">
      <c r="A148" s="149" t="s">
        <v>25</v>
      </c>
      <c r="B148" s="150"/>
      <c r="C148" s="151">
        <f t="shared" si="0"/>
        <v>0</v>
      </c>
      <c r="D148" s="193"/>
      <c r="E148" s="194"/>
      <c r="F148" s="195"/>
      <c r="G148" s="194"/>
      <c r="H148" s="156"/>
      <c r="I148" s="193"/>
      <c r="J148" s="194"/>
      <c r="K148" s="195"/>
      <c r="L148" s="194"/>
      <c r="M148" s="158"/>
      <c r="N148" s="165">
        <f>N73</f>
        <v>0</v>
      </c>
      <c r="O148" s="166"/>
      <c r="P148" s="167"/>
      <c r="Q148" s="168"/>
    </row>
    <row r="149" spans="1:17" s="148" customFormat="1" ht="9" customHeight="1">
      <c r="A149" s="169" t="s">
        <v>26</v>
      </c>
      <c r="B149" s="170"/>
      <c r="C149" s="171">
        <f t="shared" si="0"/>
        <v>0</v>
      </c>
      <c r="D149" s="193" t="s">
        <v>50</v>
      </c>
      <c r="E149" s="194"/>
      <c r="F149" s="195"/>
      <c r="G149" s="194"/>
      <c r="H149" s="156"/>
      <c r="I149" s="193" t="s">
        <v>27</v>
      </c>
      <c r="J149" s="194"/>
      <c r="K149" s="195"/>
      <c r="L149" s="194"/>
      <c r="M149" s="158"/>
      <c r="N149" s="159" t="s">
        <v>30</v>
      </c>
      <c r="O149" s="160"/>
      <c r="P149" s="161"/>
      <c r="Q149" s="162"/>
    </row>
    <row r="150" spans="1:17" s="148" customFormat="1" ht="9" customHeight="1">
      <c r="A150" s="172"/>
      <c r="B150" s="173"/>
      <c r="C150" s="174"/>
      <c r="D150" s="193"/>
      <c r="E150" s="194"/>
      <c r="F150" s="195"/>
      <c r="G150" s="194"/>
      <c r="H150" s="156"/>
      <c r="I150" s="193"/>
      <c r="J150" s="194"/>
      <c r="K150" s="195"/>
      <c r="L150" s="194"/>
      <c r="M150" s="158"/>
      <c r="N150" s="149"/>
      <c r="O150" s="175"/>
      <c r="P150" s="176"/>
      <c r="Q150" s="158"/>
    </row>
    <row r="151" spans="1:17" s="148" customFormat="1" ht="9" customHeight="1">
      <c r="A151" s="177" t="s">
        <v>31</v>
      </c>
      <c r="B151" s="178"/>
      <c r="C151" s="179"/>
      <c r="D151" s="193" t="s">
        <v>51</v>
      </c>
      <c r="E151" s="194"/>
      <c r="F151" s="195"/>
      <c r="G151" s="194"/>
      <c r="H151" s="156"/>
      <c r="I151" s="193" t="s">
        <v>32</v>
      </c>
      <c r="J151" s="194"/>
      <c r="K151" s="195"/>
      <c r="L151" s="194"/>
      <c r="M151" s="158"/>
      <c r="N151" s="180">
        <f>N76</f>
        <v>0</v>
      </c>
      <c r="O151" s="181"/>
      <c r="P151" s="180"/>
      <c r="Q151" s="182"/>
    </row>
    <row r="152" spans="1:17" s="148" customFormat="1" ht="9" customHeight="1">
      <c r="A152" s="149" t="s">
        <v>20</v>
      </c>
      <c r="B152" s="150"/>
      <c r="C152" s="151">
        <f t="shared" si="0"/>
        <v>0</v>
      </c>
      <c r="D152" s="193"/>
      <c r="E152" s="194"/>
      <c r="F152" s="195"/>
      <c r="G152" s="194"/>
      <c r="H152" s="156"/>
      <c r="I152" s="193"/>
      <c r="J152" s="194"/>
      <c r="K152" s="195"/>
      <c r="L152" s="194"/>
      <c r="M152" s="158"/>
      <c r="N152" s="159" t="s">
        <v>35</v>
      </c>
      <c r="O152" s="160"/>
      <c r="P152" s="161"/>
      <c r="Q152" s="162"/>
    </row>
    <row r="153" spans="1:17" s="148" customFormat="1" ht="9" customHeight="1">
      <c r="A153" s="149" t="s">
        <v>36</v>
      </c>
      <c r="B153" s="150"/>
      <c r="C153" s="151">
        <f t="shared" si="0"/>
        <v>0</v>
      </c>
      <c r="D153" s="193" t="s">
        <v>52</v>
      </c>
      <c r="E153" s="194"/>
      <c r="F153" s="195"/>
      <c r="G153" s="194"/>
      <c r="H153" s="156"/>
      <c r="I153" s="193" t="s">
        <v>37</v>
      </c>
      <c r="J153" s="194"/>
      <c r="K153" s="195"/>
      <c r="L153" s="194"/>
      <c r="M153" s="158"/>
      <c r="N153" s="176"/>
      <c r="O153" s="175"/>
      <c r="P153" s="176"/>
      <c r="Q153" s="158"/>
    </row>
    <row r="154" spans="1:17" s="148" customFormat="1" ht="9" customHeight="1">
      <c r="A154" s="169" t="s">
        <v>40</v>
      </c>
      <c r="B154" s="170"/>
      <c r="C154" s="171">
        <f t="shared" si="0"/>
        <v>0</v>
      </c>
      <c r="D154" s="196"/>
      <c r="E154" s="180"/>
      <c r="F154" s="181"/>
      <c r="G154" s="180"/>
      <c r="H154" s="189"/>
      <c r="I154" s="196"/>
      <c r="J154" s="180"/>
      <c r="K154" s="181"/>
      <c r="L154" s="180"/>
      <c r="M154" s="168"/>
      <c r="N154" s="180" t="str">
        <f>N79</f>
        <v>王凌華</v>
      </c>
      <c r="O154" s="181"/>
      <c r="P154" s="180"/>
      <c r="Q154" s="182"/>
    </row>
    <row r="155" spans="1:17" s="52" customFormat="1" ht="9.75">
      <c r="A155" s="41"/>
      <c r="B155" s="42" t="s">
        <v>5</v>
      </c>
      <c r="C155" s="49" t="str">
        <f>IF(OR(F153="Week 3",F153="Masters"),"CP","Rank")</f>
        <v>Rank</v>
      </c>
      <c r="D155" s="42" t="s">
        <v>41</v>
      </c>
      <c r="E155" s="46" t="s">
        <v>42</v>
      </c>
      <c r="F155" s="46" t="s">
        <v>43</v>
      </c>
      <c r="G155" s="47"/>
      <c r="H155" s="46" t="s">
        <v>44</v>
      </c>
      <c r="I155" s="48"/>
      <c r="J155" s="49" t="s">
        <v>9</v>
      </c>
      <c r="K155" s="50"/>
      <c r="L155" s="49" t="s">
        <v>10</v>
      </c>
      <c r="M155" s="50"/>
      <c r="N155" s="49" t="s">
        <v>11</v>
      </c>
      <c r="O155" s="50"/>
      <c r="P155" s="49" t="s">
        <v>12</v>
      </c>
      <c r="Q155" s="51"/>
    </row>
    <row r="156" spans="1:17" s="52" customFormat="1" ht="3.75" customHeight="1" thickBot="1">
      <c r="A156" s="53"/>
      <c r="B156" s="54"/>
      <c r="C156" s="55"/>
      <c r="D156" s="54"/>
      <c r="E156" s="56"/>
      <c r="F156" s="56"/>
      <c r="G156" s="57"/>
      <c r="H156" s="56"/>
      <c r="I156" s="58"/>
      <c r="J156" s="55"/>
      <c r="K156" s="59"/>
      <c r="L156" s="55"/>
      <c r="M156" s="59"/>
      <c r="N156" s="55"/>
      <c r="O156" s="59"/>
      <c r="P156" s="55"/>
      <c r="Q156" s="60"/>
    </row>
    <row r="157" spans="1:20" s="71" customFormat="1" ht="10.5" customHeight="1">
      <c r="A157" s="61">
        <v>33</v>
      </c>
      <c r="B157" s="62">
        <f>IF($D157="","",VLOOKUP($D157,'[1]男雙準備名單'!$A$7:$V$71,20))</f>
        <v>0</v>
      </c>
      <c r="C157" s="62">
        <f>IF($D157="","",VLOOKUP($D157,'[1]男雙準備名單'!$A$7:$V$71,21))</f>
        <v>0</v>
      </c>
      <c r="D157" s="63">
        <v>25</v>
      </c>
      <c r="E157" s="64" t="str">
        <f>UPPER(IF($D157="","",VLOOKUP($D157,'[1]男雙準備名單'!$A$7:$V$71,2)))</f>
        <v>陳建宏</v>
      </c>
      <c r="F157" s="64">
        <f>IF($D157="","",VLOOKUP($D157,'[1]男雙準備名單'!$A$7:$V$71,3))</f>
        <v>0</v>
      </c>
      <c r="G157" s="65"/>
      <c r="H157" s="64">
        <f>IF($D157="","",VLOOKUP($D157,'[1]男雙準備名單'!$A$7:$V$71,4))</f>
        <v>0</v>
      </c>
      <c r="I157" s="66"/>
      <c r="J157" s="67"/>
      <c r="K157" s="68"/>
      <c r="L157" s="67"/>
      <c r="M157" s="68"/>
      <c r="N157" s="67"/>
      <c r="O157" s="68"/>
      <c r="P157" s="67"/>
      <c r="Q157" s="69" t="s">
        <v>53</v>
      </c>
      <c r="R157" s="70"/>
      <c r="T157" s="72" t="e">
        <f>#REF!</f>
        <v>#REF!</v>
      </c>
    </row>
    <row r="158" spans="1:20" s="71" customFormat="1" ht="9" customHeight="1">
      <c r="A158" s="73"/>
      <c r="B158" s="74"/>
      <c r="C158" s="74"/>
      <c r="D158" s="74"/>
      <c r="E158" s="64" t="str">
        <f>UPPER(IF($D157="","",VLOOKUP($D157,'[1]男雙準備名單'!$A$7:$V$71,7)))</f>
        <v>鍾乘樂</v>
      </c>
      <c r="F158" s="64">
        <f>IF($D157="","",VLOOKUP($D157,'[1]男雙準備名單'!$A$7:$V$71,8))</f>
        <v>0</v>
      </c>
      <c r="G158" s="65"/>
      <c r="H158" s="64">
        <f>IF($D157="","",VLOOKUP($D157,'[1]男雙準備名單'!$A$7:$V$71,9))</f>
        <v>0</v>
      </c>
      <c r="I158" s="75"/>
      <c r="J158" s="76">
        <f>IF(I158="a",E157,IF(I158="b",E159,""))</f>
      </c>
      <c r="K158" s="77"/>
      <c r="L158" s="67"/>
      <c r="M158" s="68"/>
      <c r="N158" s="67"/>
      <c r="O158" s="68"/>
      <c r="P158" s="67"/>
      <c r="Q158" s="78"/>
      <c r="R158" s="70"/>
      <c r="T158" s="79" t="e">
        <f>#REF!</f>
        <v>#REF!</v>
      </c>
    </row>
    <row r="159" spans="1:20" s="71" customFormat="1" ht="9" customHeight="1">
      <c r="A159" s="73"/>
      <c r="B159" s="74"/>
      <c r="C159" s="74"/>
      <c r="D159" s="74"/>
      <c r="E159" s="80"/>
      <c r="F159" s="80"/>
      <c r="G159" s="81"/>
      <c r="H159" s="80"/>
      <c r="I159" s="82"/>
      <c r="J159" s="83" t="str">
        <f>UPPER(IF(OR(I160="a",I160="as"),E157,IF(OR(I160="b",I160="bs"),E161,)))</f>
        <v>陳建宏</v>
      </c>
      <c r="K159" s="84"/>
      <c r="L159" s="67"/>
      <c r="M159" s="68"/>
      <c r="N159" s="67"/>
      <c r="O159" s="68"/>
      <c r="P159" s="67"/>
      <c r="Q159" s="78"/>
      <c r="R159" s="70"/>
      <c r="T159" s="79" t="e">
        <f>#REF!</f>
        <v>#REF!</v>
      </c>
    </row>
    <row r="160" spans="1:20" s="71" customFormat="1" ht="9" customHeight="1">
      <c r="A160" s="73"/>
      <c r="B160" s="85"/>
      <c r="C160" s="85"/>
      <c r="D160" s="85"/>
      <c r="E160" s="67"/>
      <c r="F160" s="67"/>
      <c r="G160" s="86"/>
      <c r="H160" s="87" t="s">
        <v>14</v>
      </c>
      <c r="I160" s="88" t="s">
        <v>80</v>
      </c>
      <c r="J160" s="89" t="str">
        <f>UPPER(IF(OR(I160="a",I160="as"),E158,IF(OR(I160="b",I160="bs"),E162,)))</f>
        <v>鍾乘樂</v>
      </c>
      <c r="K160" s="90"/>
      <c r="L160" s="80"/>
      <c r="M160" s="77"/>
      <c r="N160" s="67"/>
      <c r="O160" s="68"/>
      <c r="P160" s="67"/>
      <c r="Q160" s="78"/>
      <c r="R160" s="70"/>
      <c r="T160" s="79" t="e">
        <f>#REF!</f>
        <v>#REF!</v>
      </c>
    </row>
    <row r="161" spans="1:20" s="71" customFormat="1" ht="9" customHeight="1">
      <c r="A161" s="73">
        <v>34</v>
      </c>
      <c r="B161" s="62">
        <f>IF($D161="","",VLOOKUP($D161,'[1]男雙準備名單'!$A$7:$V$71,20))</f>
        <v>0</v>
      </c>
      <c r="C161" s="62">
        <f>IF($D161="","",VLOOKUP($D161,'[1]男雙準備名單'!$A$7:$V$71,21))</f>
        <v>0</v>
      </c>
      <c r="D161" s="63">
        <v>56</v>
      </c>
      <c r="E161" s="62" t="str">
        <f>UPPER(IF($D161="","",VLOOKUP($D161,'[1]男雙準備名單'!$A$7:$V$71,2)))</f>
        <v>BYE</v>
      </c>
      <c r="F161" s="62">
        <f>IF($D161="","",VLOOKUP($D161,'[1]男雙準備名單'!$A$7:$V$71,3))</f>
        <v>0</v>
      </c>
      <c r="G161" s="91"/>
      <c r="H161" s="62">
        <f>IF($D161="","",VLOOKUP($D161,'[1]男雙準備名單'!$A$7:$V$71,4))</f>
        <v>0</v>
      </c>
      <c r="I161" s="92"/>
      <c r="J161" s="80"/>
      <c r="K161" s="93"/>
      <c r="L161" s="94"/>
      <c r="M161" s="84"/>
      <c r="N161" s="67"/>
      <c r="O161" s="68"/>
      <c r="P161" s="67"/>
      <c r="Q161" s="78"/>
      <c r="R161" s="70"/>
      <c r="T161" s="79" t="e">
        <f>#REF!</f>
        <v>#REF!</v>
      </c>
    </row>
    <row r="162" spans="1:20" s="71" customFormat="1" ht="9" customHeight="1">
      <c r="A162" s="73"/>
      <c r="B162" s="74"/>
      <c r="C162" s="74"/>
      <c r="D162" s="74"/>
      <c r="E162" s="62" t="str">
        <f>UPPER(IF($D161="","",VLOOKUP($D161,'[1]男雙準備名單'!$A$7:$V$71,7)))</f>
        <v>BYE</v>
      </c>
      <c r="F162" s="62">
        <f>IF($D161="","",VLOOKUP($D161,'[1]男雙準備名單'!$A$7:$V$71,8))</f>
        <v>0</v>
      </c>
      <c r="G162" s="91"/>
      <c r="H162" s="62">
        <f>IF($D161="","",VLOOKUP($D161,'[1]男雙準備名單'!$A$7:$V$71,9))</f>
        <v>0</v>
      </c>
      <c r="I162" s="75"/>
      <c r="J162" s="80"/>
      <c r="K162" s="93"/>
      <c r="L162" s="95"/>
      <c r="M162" s="96"/>
      <c r="N162" s="67"/>
      <c r="O162" s="68"/>
      <c r="P162" s="67"/>
      <c r="Q162" s="78"/>
      <c r="R162" s="70"/>
      <c r="T162" s="79" t="e">
        <f>#REF!</f>
        <v>#REF!</v>
      </c>
    </row>
    <row r="163" spans="1:20" s="71" customFormat="1" ht="9" customHeight="1">
      <c r="A163" s="73"/>
      <c r="B163" s="74"/>
      <c r="C163" s="74"/>
      <c r="D163" s="97"/>
      <c r="E163" s="80"/>
      <c r="F163" s="80"/>
      <c r="G163" s="81"/>
      <c r="H163" s="80"/>
      <c r="I163" s="98"/>
      <c r="J163" s="67"/>
      <c r="K163" s="99"/>
      <c r="L163" s="83" t="str">
        <f>UPPER(IF(OR(K164="a",K164="as"),J159,IF(OR(K164="b",K164="bs"),J167,)))</f>
        <v>陳建宏</v>
      </c>
      <c r="M163" s="77"/>
      <c r="N163" s="67"/>
      <c r="O163" s="68"/>
      <c r="P163" s="67"/>
      <c r="Q163" s="78"/>
      <c r="R163" s="70"/>
      <c r="T163" s="79" t="e">
        <f>#REF!</f>
        <v>#REF!</v>
      </c>
    </row>
    <row r="164" spans="1:20" s="71" customFormat="1" ht="9" customHeight="1">
      <c r="A164" s="73"/>
      <c r="B164" s="85"/>
      <c r="C164" s="85"/>
      <c r="D164" s="100"/>
      <c r="E164" s="67"/>
      <c r="F164" s="67"/>
      <c r="G164" s="86"/>
      <c r="H164" s="67"/>
      <c r="I164" s="101"/>
      <c r="J164" s="87" t="s">
        <v>14</v>
      </c>
      <c r="K164" s="88" t="s">
        <v>80</v>
      </c>
      <c r="L164" s="89" t="str">
        <f>UPPER(IF(OR(K164="a",K164="as"),J160,IF(OR(K164="b",K164="bs"),J168,)))</f>
        <v>鍾乘樂</v>
      </c>
      <c r="M164" s="90"/>
      <c r="N164" s="80"/>
      <c r="O164" s="77"/>
      <c r="P164" s="67"/>
      <c r="Q164" s="78"/>
      <c r="R164" s="70"/>
      <c r="T164" s="79" t="e">
        <f>#REF!</f>
        <v>#REF!</v>
      </c>
    </row>
    <row r="165" spans="1:20" s="71" customFormat="1" ht="9" customHeight="1">
      <c r="A165" s="73">
        <v>35</v>
      </c>
      <c r="B165" s="62">
        <f>IF($D165="","",VLOOKUP($D165,'[1]男雙準備名單'!$A$7:$V$71,20))</f>
        <v>0</v>
      </c>
      <c r="C165" s="62">
        <f>IF($D165="","",VLOOKUP($D165,'[1]男雙準備名單'!$A$7:$V$71,21))</f>
        <v>0</v>
      </c>
      <c r="D165" s="63">
        <v>28</v>
      </c>
      <c r="E165" s="62" t="str">
        <f>UPPER(IF($D165="","",VLOOKUP($D165,'[1]男雙準備名單'!$A$7:$V$71,2)))</f>
        <v>KEVIN  CHOU</v>
      </c>
      <c r="F165" s="62">
        <f>IF($D165="","",VLOOKUP($D165,'[1]男雙準備名單'!$A$7:$V$71,3))</f>
        <v>0</v>
      </c>
      <c r="G165" s="91"/>
      <c r="H165" s="62" t="str">
        <f>IF($D165="","",VLOOKUP($D165,'[1]男雙準備名單'!$A$7:$V$71,4))</f>
        <v>台北美國學校</v>
      </c>
      <c r="I165" s="66"/>
      <c r="J165" s="67"/>
      <c r="K165" s="93"/>
      <c r="L165" s="67" t="s">
        <v>81</v>
      </c>
      <c r="M165" s="93"/>
      <c r="N165" s="94"/>
      <c r="O165" s="77"/>
      <c r="P165" s="67"/>
      <c r="Q165" s="78"/>
      <c r="R165" s="70"/>
      <c r="T165" s="79" t="e">
        <f>#REF!</f>
        <v>#REF!</v>
      </c>
    </row>
    <row r="166" spans="1:20" s="71" customFormat="1" ht="9" customHeight="1" thickBot="1">
      <c r="A166" s="73"/>
      <c r="B166" s="74"/>
      <c r="C166" s="74"/>
      <c r="D166" s="74"/>
      <c r="E166" s="62" t="str">
        <f>UPPER(IF($D165="","",VLOOKUP($D165,'[1]男雙準備名單'!$A$7:$V$71,7)))</f>
        <v>BYRAN CHOU</v>
      </c>
      <c r="F166" s="62">
        <f>IF($D165="","",VLOOKUP($D165,'[1]男雙準備名單'!$A$7:$V$71,8))</f>
        <v>0</v>
      </c>
      <c r="G166" s="91"/>
      <c r="H166" s="62" t="str">
        <f>IF($D165="","",VLOOKUP($D165,'[1]男雙準備名單'!$A$7:$V$71,9))</f>
        <v>台北美國學校</v>
      </c>
      <c r="I166" s="75"/>
      <c r="J166" s="76">
        <f>IF(I166="a",E165,IF(I166="b",E167,""))</f>
      </c>
      <c r="K166" s="93"/>
      <c r="L166" s="67"/>
      <c r="M166" s="93"/>
      <c r="N166" s="80"/>
      <c r="O166" s="77"/>
      <c r="P166" s="67"/>
      <c r="Q166" s="78"/>
      <c r="R166" s="70"/>
      <c r="T166" s="102" t="e">
        <f>#REF!</f>
        <v>#REF!</v>
      </c>
    </row>
    <row r="167" spans="1:18" s="71" customFormat="1" ht="9" customHeight="1">
      <c r="A167" s="73"/>
      <c r="B167" s="74"/>
      <c r="C167" s="74"/>
      <c r="D167" s="97"/>
      <c r="E167" s="80"/>
      <c r="F167" s="80"/>
      <c r="G167" s="81"/>
      <c r="H167" s="80"/>
      <c r="I167" s="82"/>
      <c r="J167" s="83" t="str">
        <f>UPPER(IF(OR(I168="a",I168="as"),E165,IF(OR(I168="b",I168="bs"),E169,)))</f>
        <v>KEVIN  CHOU</v>
      </c>
      <c r="K167" s="103"/>
      <c r="L167" s="67"/>
      <c r="M167" s="93"/>
      <c r="N167" s="80"/>
      <c r="O167" s="77"/>
      <c r="P167" s="67"/>
      <c r="Q167" s="78"/>
      <c r="R167" s="70"/>
    </row>
    <row r="168" spans="1:18" s="71" customFormat="1" ht="9" customHeight="1">
      <c r="A168" s="73"/>
      <c r="B168" s="85"/>
      <c r="C168" s="85"/>
      <c r="D168" s="100"/>
      <c r="E168" s="67"/>
      <c r="F168" s="67"/>
      <c r="G168" s="86"/>
      <c r="H168" s="87" t="s">
        <v>14</v>
      </c>
      <c r="I168" s="88" t="s">
        <v>80</v>
      </c>
      <c r="J168" s="89" t="str">
        <f>UPPER(IF(OR(I168="a",I168="as"),E166,IF(OR(I168="b",I168="bs"),E170,)))</f>
        <v>BYRAN CHOU</v>
      </c>
      <c r="K168" s="104"/>
      <c r="L168" s="80"/>
      <c r="M168" s="93"/>
      <c r="N168" s="80"/>
      <c r="O168" s="77"/>
      <c r="P168" s="67"/>
      <c r="Q168" s="78"/>
      <c r="R168" s="70"/>
    </row>
    <row r="169" spans="1:18" s="71" customFormat="1" ht="9" customHeight="1">
      <c r="A169" s="73">
        <v>36</v>
      </c>
      <c r="B169" s="62">
        <f>IF($D169="","",VLOOKUP($D169,'[1]男雙準備名單'!$A$7:$V$71,20))</f>
        <v>0</v>
      </c>
      <c r="C169" s="62">
        <f>IF($D169="","",VLOOKUP($D169,'[1]男雙準備名單'!$A$7:$V$71,21))</f>
        <v>0</v>
      </c>
      <c r="D169" s="63">
        <v>57</v>
      </c>
      <c r="E169" s="62" t="str">
        <f>UPPER(IF($D169="","",VLOOKUP($D169,'[1]男雙準備名單'!$A$7:$V$71,2)))</f>
        <v>BYE</v>
      </c>
      <c r="F169" s="62">
        <f>IF($D169="","",VLOOKUP($D169,'[1]男雙準備名單'!$A$7:$V$71,3))</f>
        <v>0</v>
      </c>
      <c r="G169" s="91"/>
      <c r="H169" s="62">
        <f>IF($D169="","",VLOOKUP($D169,'[1]男雙準備名單'!$A$7:$V$71,4))</f>
        <v>0</v>
      </c>
      <c r="I169" s="92"/>
      <c r="J169" s="80"/>
      <c r="K169" s="77"/>
      <c r="L169" s="94"/>
      <c r="M169" s="103"/>
      <c r="N169" s="80"/>
      <c r="O169" s="77"/>
      <c r="P169" s="67"/>
      <c r="Q169" s="78"/>
      <c r="R169" s="70"/>
    </row>
    <row r="170" spans="1:18" s="71" customFormat="1" ht="9" customHeight="1">
      <c r="A170" s="73"/>
      <c r="B170" s="74"/>
      <c r="C170" s="74"/>
      <c r="D170" s="74"/>
      <c r="E170" s="62" t="str">
        <f>UPPER(IF($D169="","",VLOOKUP($D169,'[1]男雙準備名單'!$A$7:$V$71,7)))</f>
        <v>BYE</v>
      </c>
      <c r="F170" s="62">
        <f>IF($D169="","",VLOOKUP($D169,'[1]男雙準備名單'!$A$7:$V$71,8))</f>
        <v>0</v>
      </c>
      <c r="G170" s="91"/>
      <c r="H170" s="62">
        <f>IF($D169="","",VLOOKUP($D169,'[1]男雙準備名單'!$A$7:$V$71,9))</f>
        <v>0</v>
      </c>
      <c r="I170" s="75"/>
      <c r="J170" s="80"/>
      <c r="K170" s="77"/>
      <c r="L170" s="95"/>
      <c r="M170" s="105"/>
      <c r="N170" s="80"/>
      <c r="O170" s="77"/>
      <c r="P170" s="67"/>
      <c r="Q170" s="78"/>
      <c r="R170" s="70"/>
    </row>
    <row r="171" spans="1:18" s="71" customFormat="1" ht="9" customHeight="1">
      <c r="A171" s="73"/>
      <c r="B171" s="74"/>
      <c r="C171" s="74"/>
      <c r="D171" s="74"/>
      <c r="E171" s="80"/>
      <c r="F171" s="80"/>
      <c r="G171" s="81"/>
      <c r="H171" s="80"/>
      <c r="I171" s="98"/>
      <c r="J171" s="67"/>
      <c r="K171" s="68"/>
      <c r="L171" s="80"/>
      <c r="M171" s="99"/>
      <c r="N171" s="83" t="str">
        <f>UPPER(IF(OR(M172="a",M172="as"),L163,IF(OR(M172="b",M172="bs"),L179,)))</f>
        <v>陳建宏</v>
      </c>
      <c r="O171" s="77"/>
      <c r="P171" s="67"/>
      <c r="Q171" s="78"/>
      <c r="R171" s="70"/>
    </row>
    <row r="172" spans="1:18" s="71" customFormat="1" ht="9" customHeight="1">
      <c r="A172" s="73"/>
      <c r="B172" s="85"/>
      <c r="C172" s="85"/>
      <c r="D172" s="85"/>
      <c r="E172" s="67"/>
      <c r="F172" s="67"/>
      <c r="G172" s="86"/>
      <c r="H172" s="67"/>
      <c r="I172" s="101"/>
      <c r="J172" s="67"/>
      <c r="K172" s="68"/>
      <c r="L172" s="87" t="s">
        <v>14</v>
      </c>
      <c r="M172" s="88" t="s">
        <v>80</v>
      </c>
      <c r="N172" s="89" t="str">
        <f>UPPER(IF(OR(M172="a",M172="as"),L164,IF(OR(M172="b",M172="bs"),L180,)))</f>
        <v>鍾乘樂</v>
      </c>
      <c r="O172" s="90"/>
      <c r="P172" s="80"/>
      <c r="Q172" s="106"/>
      <c r="R172" s="70"/>
    </row>
    <row r="173" spans="1:18" s="71" customFormat="1" ht="9" customHeight="1">
      <c r="A173" s="73">
        <v>37</v>
      </c>
      <c r="B173" s="62">
        <f>IF($D173="","",VLOOKUP($D173,'[1]男雙準備名單'!$A$7:$V$71,20))</f>
        <v>0</v>
      </c>
      <c r="C173" s="62">
        <f>IF($D173="","",VLOOKUP($D173,'[1]男雙準備名單'!$A$7:$V$71,21))</f>
        <v>0</v>
      </c>
      <c r="D173" s="63">
        <v>9</v>
      </c>
      <c r="E173" s="64" t="str">
        <f>UPPER(IF($D173="","",VLOOKUP($D173,'[1]男雙準備名單'!$A$7:$V$71,2)))</f>
        <v>趙晉緯</v>
      </c>
      <c r="F173" s="64">
        <f>IF($D173="","",VLOOKUP($D173,'[1]男雙準備名單'!$A$7:$V$71,3))</f>
        <v>0</v>
      </c>
      <c r="G173" s="65"/>
      <c r="H173" s="64">
        <f>IF($D173="","",VLOOKUP($D173,'[1]男雙準備名單'!$A$7:$V$71,4))</f>
        <v>0</v>
      </c>
      <c r="I173" s="66"/>
      <c r="J173" s="67"/>
      <c r="K173" s="68"/>
      <c r="L173" s="67"/>
      <c r="M173" s="93"/>
      <c r="N173" s="67">
        <v>64</v>
      </c>
      <c r="O173" s="93"/>
      <c r="P173" s="67"/>
      <c r="Q173" s="106"/>
      <c r="R173" s="70"/>
    </row>
    <row r="174" spans="1:18" s="71" customFormat="1" ht="9" customHeight="1">
      <c r="A174" s="73"/>
      <c r="B174" s="74"/>
      <c r="C174" s="74"/>
      <c r="D174" s="74"/>
      <c r="E174" s="64" t="str">
        <f>UPPER(IF($D173="","",VLOOKUP($D173,'[1]男雙準備名單'!$A$7:$V$71,7)))</f>
        <v>范聿壯</v>
      </c>
      <c r="F174" s="64">
        <f>IF($D173="","",VLOOKUP($D173,'[1]男雙準備名單'!$A$7:$V$71,8))</f>
        <v>0</v>
      </c>
      <c r="G174" s="65"/>
      <c r="H174" s="64">
        <f>IF($D173="","",VLOOKUP($D173,'[1]男雙準備名單'!$A$7:$V$71,9))</f>
        <v>0</v>
      </c>
      <c r="I174" s="75"/>
      <c r="J174" s="76">
        <f>IF(I174="a",E173,IF(I174="b",E175,""))</f>
      </c>
      <c r="K174" s="77"/>
      <c r="L174" s="67"/>
      <c r="M174" s="93"/>
      <c r="N174" s="67"/>
      <c r="O174" s="93"/>
      <c r="P174" s="67"/>
      <c r="Q174" s="106"/>
      <c r="R174" s="70"/>
    </row>
    <row r="175" spans="1:18" s="71" customFormat="1" ht="9" customHeight="1">
      <c r="A175" s="73"/>
      <c r="B175" s="74"/>
      <c r="C175" s="74"/>
      <c r="D175" s="74"/>
      <c r="E175" s="80"/>
      <c r="F175" s="80"/>
      <c r="G175" s="81"/>
      <c r="H175" s="80"/>
      <c r="I175" s="82"/>
      <c r="J175" s="83" t="str">
        <f>UPPER(IF(OR(I176="a",I176="as"),E173,IF(OR(I176="b",I176="bs"),E177,)))</f>
        <v>趙晉緯</v>
      </c>
      <c r="K175" s="84"/>
      <c r="L175" s="67"/>
      <c r="M175" s="93"/>
      <c r="N175" s="67"/>
      <c r="O175" s="93"/>
      <c r="P175" s="67"/>
      <c r="Q175" s="106"/>
      <c r="R175" s="70"/>
    </row>
    <row r="176" spans="1:18" s="71" customFormat="1" ht="9" customHeight="1">
      <c r="A176" s="73"/>
      <c r="B176" s="85"/>
      <c r="C176" s="85"/>
      <c r="D176" s="85"/>
      <c r="E176" s="67"/>
      <c r="F176" s="67"/>
      <c r="G176" s="86"/>
      <c r="H176" s="87" t="s">
        <v>14</v>
      </c>
      <c r="I176" s="88" t="s">
        <v>80</v>
      </c>
      <c r="J176" s="89" t="str">
        <f>UPPER(IF(OR(I176="a",I176="as"),E174,IF(OR(I176="b",I176="bs"),E178,)))</f>
        <v>范聿壯</v>
      </c>
      <c r="K176" s="90"/>
      <c r="L176" s="80"/>
      <c r="M176" s="93"/>
      <c r="N176" s="67"/>
      <c r="O176" s="93"/>
      <c r="P176" s="67"/>
      <c r="Q176" s="106"/>
      <c r="R176" s="70"/>
    </row>
    <row r="177" spans="1:18" s="71" customFormat="1" ht="9" customHeight="1">
      <c r="A177" s="73">
        <v>38</v>
      </c>
      <c r="B177" s="62">
        <f>IF($D177="","",VLOOKUP($D177,'[1]男雙準備名單'!$A$7:$V$71,20))</f>
        <v>0</v>
      </c>
      <c r="C177" s="62">
        <f>IF($D177="","",VLOOKUP($D177,'[1]男雙準備名單'!$A$7:$V$71,21))</f>
        <v>0</v>
      </c>
      <c r="D177" s="63">
        <v>58</v>
      </c>
      <c r="E177" s="62" t="str">
        <f>UPPER(IF($D177="","",VLOOKUP($D177,'[1]男雙準備名單'!$A$7:$V$71,2)))</f>
        <v>BYE</v>
      </c>
      <c r="F177" s="62">
        <f>IF($D177="","",VLOOKUP($D177,'[1]男雙準備名單'!$A$7:$V$71,3))</f>
        <v>0</v>
      </c>
      <c r="G177" s="91"/>
      <c r="H177" s="62">
        <f>IF($D177="","",VLOOKUP($D177,'[1]男雙準備名單'!$A$7:$V$71,4))</f>
        <v>0</v>
      </c>
      <c r="I177" s="92"/>
      <c r="J177" s="80"/>
      <c r="K177" s="93"/>
      <c r="L177" s="94"/>
      <c r="M177" s="103"/>
      <c r="N177" s="67"/>
      <c r="O177" s="93"/>
      <c r="P177" s="67"/>
      <c r="Q177" s="106"/>
      <c r="R177" s="70"/>
    </row>
    <row r="178" spans="1:18" s="71" customFormat="1" ht="9" customHeight="1">
      <c r="A178" s="73"/>
      <c r="B178" s="74"/>
      <c r="C178" s="74"/>
      <c r="D178" s="74"/>
      <c r="E178" s="62" t="str">
        <f>UPPER(IF($D177="","",VLOOKUP($D177,'[1]男雙準備名單'!$A$7:$V$71,7)))</f>
        <v>BYE</v>
      </c>
      <c r="F178" s="62">
        <f>IF($D177="","",VLOOKUP($D177,'[1]男雙準備名單'!$A$7:$V$71,8))</f>
        <v>0</v>
      </c>
      <c r="G178" s="91"/>
      <c r="H178" s="62">
        <f>IF($D177="","",VLOOKUP($D177,'[1]男雙準備名單'!$A$7:$V$71,9))</f>
        <v>0</v>
      </c>
      <c r="I178" s="75"/>
      <c r="J178" s="80"/>
      <c r="K178" s="93"/>
      <c r="L178" s="95"/>
      <c r="M178" s="105"/>
      <c r="N178" s="67"/>
      <c r="O178" s="93"/>
      <c r="P178" s="67"/>
      <c r="Q178" s="106"/>
      <c r="R178" s="70"/>
    </row>
    <row r="179" spans="1:18" s="71" customFormat="1" ht="9" customHeight="1">
      <c r="A179" s="73"/>
      <c r="B179" s="74"/>
      <c r="C179" s="74"/>
      <c r="D179" s="97"/>
      <c r="E179" s="80"/>
      <c r="F179" s="80"/>
      <c r="G179" s="81"/>
      <c r="H179" s="80"/>
      <c r="I179" s="98"/>
      <c r="J179" s="67"/>
      <c r="K179" s="99"/>
      <c r="L179" s="83" t="str">
        <f>UPPER(IF(OR(K180="a",K180="as"),J175,IF(OR(K180="b",K180="bs"),J183,)))</f>
        <v>溫大吉</v>
      </c>
      <c r="M179" s="93"/>
      <c r="N179" s="67"/>
      <c r="O179" s="93"/>
      <c r="P179" s="67"/>
      <c r="Q179" s="106"/>
      <c r="R179" s="70"/>
    </row>
    <row r="180" spans="1:18" s="71" customFormat="1" ht="9" customHeight="1">
      <c r="A180" s="73"/>
      <c r="B180" s="85"/>
      <c r="C180" s="85"/>
      <c r="D180" s="100"/>
      <c r="E180" s="67"/>
      <c r="F180" s="67"/>
      <c r="G180" s="86"/>
      <c r="H180" s="67"/>
      <c r="I180" s="101"/>
      <c r="J180" s="87" t="s">
        <v>14</v>
      </c>
      <c r="K180" s="88" t="s">
        <v>82</v>
      </c>
      <c r="L180" s="89" t="str">
        <f>UPPER(IF(OR(K180="a",K180="as"),J176,IF(OR(K180="b",K180="bs"),J184,)))</f>
        <v>陳家豪</v>
      </c>
      <c r="M180" s="104"/>
      <c r="N180" s="80"/>
      <c r="O180" s="93"/>
      <c r="P180" s="67"/>
      <c r="Q180" s="106"/>
      <c r="R180" s="70"/>
    </row>
    <row r="181" spans="1:18" s="71" customFormat="1" ht="9" customHeight="1">
      <c r="A181" s="73">
        <v>39</v>
      </c>
      <c r="B181" s="62">
        <f>IF($D181="","",VLOOKUP($D181,'[1]男雙準備名單'!$A$7:$V$71,20))</f>
        <v>0</v>
      </c>
      <c r="C181" s="62">
        <f>IF($D181="","",VLOOKUP($D181,'[1]男雙準備名單'!$A$7:$V$71,21))</f>
        <v>0</v>
      </c>
      <c r="D181" s="63">
        <v>12</v>
      </c>
      <c r="E181" s="62" t="str">
        <f>UPPER(IF($D181="","",VLOOKUP($D181,'[1]男雙準備名單'!$A$7:$V$71,2)))</f>
        <v>溫大吉</v>
      </c>
      <c r="F181" s="62">
        <f>IF($D181="","",VLOOKUP($D181,'[1]男雙準備名單'!$A$7:$V$71,3))</f>
        <v>0</v>
      </c>
      <c r="G181" s="91"/>
      <c r="H181" s="62">
        <f>IF($D181="","",VLOOKUP($D181,'[1]男雙準備名單'!$A$7:$V$71,4))</f>
        <v>0</v>
      </c>
      <c r="I181" s="66"/>
      <c r="J181" s="67"/>
      <c r="K181" s="93"/>
      <c r="L181" s="67">
        <v>63</v>
      </c>
      <c r="M181" s="107"/>
      <c r="N181" s="94"/>
      <c r="O181" s="93"/>
      <c r="P181" s="67"/>
      <c r="Q181" s="106"/>
      <c r="R181" s="70"/>
    </row>
    <row r="182" spans="1:18" s="71" customFormat="1" ht="9" customHeight="1">
      <c r="A182" s="73"/>
      <c r="B182" s="74"/>
      <c r="C182" s="74"/>
      <c r="D182" s="74"/>
      <c r="E182" s="62" t="str">
        <f>UPPER(IF($D181="","",VLOOKUP($D181,'[1]男雙準備名單'!$A$7:$V$71,7)))</f>
        <v>陳家豪</v>
      </c>
      <c r="F182" s="62">
        <f>IF($D181="","",VLOOKUP($D181,'[1]男雙準備名單'!$A$7:$V$71,8))</f>
        <v>0</v>
      </c>
      <c r="G182" s="91"/>
      <c r="H182" s="62" t="str">
        <f>IF($D181="","",VLOOKUP($D181,'[1]男雙準備名單'!$A$7:$V$71,9))</f>
        <v>台灣銀行</v>
      </c>
      <c r="I182" s="75"/>
      <c r="J182" s="76">
        <f>IF(I182="a",E181,IF(I182="b",E183,""))</f>
      </c>
      <c r="K182" s="93"/>
      <c r="L182" s="67"/>
      <c r="M182" s="77"/>
      <c r="N182" s="80"/>
      <c r="O182" s="93"/>
      <c r="P182" s="67"/>
      <c r="Q182" s="106"/>
      <c r="R182" s="70"/>
    </row>
    <row r="183" spans="1:18" s="71" customFormat="1" ht="9" customHeight="1">
      <c r="A183" s="73"/>
      <c r="B183" s="74"/>
      <c r="C183" s="74"/>
      <c r="D183" s="97"/>
      <c r="E183" s="80"/>
      <c r="F183" s="80"/>
      <c r="G183" s="81"/>
      <c r="H183" s="80"/>
      <c r="I183" s="82"/>
      <c r="J183" s="83" t="str">
        <f>UPPER(IF(OR(I184="a",I184="as"),E181,IF(OR(I184="b",I184="bs"),E185,)))</f>
        <v>溫大吉</v>
      </c>
      <c r="K183" s="103"/>
      <c r="L183" s="67"/>
      <c r="M183" s="77"/>
      <c r="N183" s="80"/>
      <c r="O183" s="93"/>
      <c r="P183" s="67"/>
      <c r="Q183" s="106"/>
      <c r="R183" s="70"/>
    </row>
    <row r="184" spans="1:18" s="71" customFormat="1" ht="9" customHeight="1">
      <c r="A184" s="73"/>
      <c r="B184" s="85"/>
      <c r="C184" s="85"/>
      <c r="D184" s="100"/>
      <c r="E184" s="67"/>
      <c r="F184" s="67"/>
      <c r="G184" s="86"/>
      <c r="H184" s="87" t="s">
        <v>14</v>
      </c>
      <c r="I184" s="88" t="s">
        <v>80</v>
      </c>
      <c r="J184" s="89" t="str">
        <f>UPPER(IF(OR(I184="a",I184="as"),E182,IF(OR(I184="b",I184="bs"),E186,)))</f>
        <v>陳家豪</v>
      </c>
      <c r="K184" s="104"/>
      <c r="L184" s="80"/>
      <c r="M184" s="77"/>
      <c r="N184" s="80"/>
      <c r="O184" s="93"/>
      <c r="P184" s="67"/>
      <c r="Q184" s="106"/>
      <c r="R184" s="70"/>
    </row>
    <row r="185" spans="1:18" s="71" customFormat="1" ht="9" customHeight="1">
      <c r="A185" s="61">
        <v>40</v>
      </c>
      <c r="B185" s="62">
        <f>IF($D185="","",VLOOKUP($D185,'[1]男雙準備名單'!$A$7:$V$71,20))</f>
        <v>0</v>
      </c>
      <c r="C185" s="62">
        <f>IF($D185="","",VLOOKUP($D185,'[1]男雙準備名單'!$A$7:$V$71,21))</f>
        <v>0</v>
      </c>
      <c r="D185" s="63">
        <v>59</v>
      </c>
      <c r="E185" s="62" t="str">
        <f>UPPER(IF($D185="","",VLOOKUP($D185,'[1]男雙準備名單'!$A$7:$V$71,2)))</f>
        <v>BYE</v>
      </c>
      <c r="F185" s="62">
        <f>IF($D185="","",VLOOKUP($D185,'[1]男雙準備名單'!$A$7:$V$71,3))</f>
        <v>0</v>
      </c>
      <c r="G185" s="91"/>
      <c r="H185" s="62">
        <f>IF($D185="","",VLOOKUP($D185,'[1]男雙準備名單'!$A$7:$V$71,4))</f>
        <v>0</v>
      </c>
      <c r="I185" s="92"/>
      <c r="J185" s="80"/>
      <c r="K185" s="77"/>
      <c r="L185" s="94"/>
      <c r="M185" s="84"/>
      <c r="N185" s="80"/>
      <c r="O185" s="93"/>
      <c r="P185" s="67"/>
      <c r="Q185" s="106"/>
      <c r="R185" s="70"/>
    </row>
    <row r="186" spans="1:18" s="71" customFormat="1" ht="9" customHeight="1">
      <c r="A186" s="73"/>
      <c r="B186" s="74"/>
      <c r="C186" s="74"/>
      <c r="D186" s="74"/>
      <c r="E186" s="62" t="str">
        <f>UPPER(IF($D185="","",VLOOKUP($D185,'[1]男雙準備名單'!$A$7:$V$71,7)))</f>
        <v>BYE</v>
      </c>
      <c r="F186" s="62">
        <f>IF($D185="","",VLOOKUP($D185,'[1]男雙準備名單'!$A$7:$V$71,8))</f>
        <v>0</v>
      </c>
      <c r="G186" s="91"/>
      <c r="H186" s="62">
        <f>IF($D185="","",VLOOKUP($D185,'[1]男雙準備名單'!$A$7:$V$71,9))</f>
        <v>0</v>
      </c>
      <c r="I186" s="75"/>
      <c r="J186" s="80"/>
      <c r="K186" s="77"/>
      <c r="L186" s="95"/>
      <c r="M186" s="96"/>
      <c r="N186" s="80"/>
      <c r="O186" s="93"/>
      <c r="P186" s="67"/>
      <c r="Q186" s="106"/>
      <c r="R186" s="70"/>
    </row>
    <row r="187" spans="1:18" s="71" customFormat="1" ht="9" customHeight="1">
      <c r="A187" s="73"/>
      <c r="B187" s="74"/>
      <c r="C187" s="74"/>
      <c r="D187" s="97"/>
      <c r="E187" s="80"/>
      <c r="F187" s="80"/>
      <c r="G187" s="81"/>
      <c r="H187" s="80"/>
      <c r="I187" s="98"/>
      <c r="J187" s="67"/>
      <c r="K187" s="68"/>
      <c r="L187" s="80"/>
      <c r="M187" s="77"/>
      <c r="N187" s="77"/>
      <c r="O187" s="99"/>
      <c r="P187" s="83" t="str">
        <f>UPPER(IF(OR(O188="a",O188="as"),N171,IF(OR(O188="b",O188="bs"),N203,)))</f>
        <v>陳冠璋</v>
      </c>
      <c r="Q187" s="108"/>
      <c r="R187" s="70"/>
    </row>
    <row r="188" spans="1:18" s="71" customFormat="1" ht="9" customHeight="1">
      <c r="A188" s="73"/>
      <c r="B188" s="85"/>
      <c r="C188" s="85"/>
      <c r="D188" s="100"/>
      <c r="E188" s="67"/>
      <c r="F188" s="67"/>
      <c r="G188" s="86"/>
      <c r="H188" s="67"/>
      <c r="I188" s="101"/>
      <c r="J188" s="67"/>
      <c r="K188" s="68"/>
      <c r="L188" s="80"/>
      <c r="M188" s="77"/>
      <c r="N188" s="87" t="s">
        <v>14</v>
      </c>
      <c r="O188" s="88" t="s">
        <v>82</v>
      </c>
      <c r="P188" s="89" t="str">
        <f>UPPER(IF(OR(O188="a",O188="as"),N172,IF(OR(O188="b",O188="bs"),N204,)))</f>
        <v>陳俊豪</v>
      </c>
      <c r="Q188" s="109"/>
      <c r="R188" s="70"/>
    </row>
    <row r="189" spans="1:18" s="71" customFormat="1" ht="9" customHeight="1">
      <c r="A189" s="61">
        <v>41</v>
      </c>
      <c r="B189" s="62">
        <f>IF($D189="","",VLOOKUP($D189,'[1]男雙準備名單'!$A$7:$V$71,20))</f>
        <v>0</v>
      </c>
      <c r="C189" s="62">
        <f>IF($D189="","",VLOOKUP($D189,'[1]男雙準備名單'!$A$7:$V$71,21))</f>
        <v>0</v>
      </c>
      <c r="D189" s="63">
        <v>24</v>
      </c>
      <c r="E189" s="62" t="str">
        <f>UPPER(IF($D189="","",VLOOKUP($D189,'[1]男雙準備名單'!$A$7:$V$71,2)))</f>
        <v>胡席榮</v>
      </c>
      <c r="F189" s="62">
        <f>IF($D189="","",VLOOKUP($D189,'[1]男雙準備名單'!$A$7:$V$71,3))</f>
        <v>0</v>
      </c>
      <c r="G189" s="91"/>
      <c r="H189" s="62" t="str">
        <f>IF($D189="","",VLOOKUP($D189,'[1]男雙準備名單'!$A$7:$V$71,4))</f>
        <v>華亞科技</v>
      </c>
      <c r="I189" s="66"/>
      <c r="J189" s="67"/>
      <c r="K189" s="68"/>
      <c r="L189" s="67"/>
      <c r="M189" s="68"/>
      <c r="N189" s="67"/>
      <c r="O189" s="93"/>
      <c r="P189" s="94">
        <v>42</v>
      </c>
      <c r="Q189" s="106"/>
      <c r="R189" s="70"/>
    </row>
    <row r="190" spans="1:18" s="71" customFormat="1" ht="9" customHeight="1">
      <c r="A190" s="73"/>
      <c r="B190" s="74"/>
      <c r="C190" s="74"/>
      <c r="D190" s="74"/>
      <c r="E190" s="62" t="str">
        <f>UPPER(IF($D189="","",VLOOKUP($D189,'[1]男雙準備名單'!$A$7:$V$71,7)))</f>
        <v>張志銘</v>
      </c>
      <c r="F190" s="62">
        <f>IF($D189="","",VLOOKUP($D189,'[1]男雙準備名單'!$A$7:$V$71,8))</f>
        <v>0</v>
      </c>
      <c r="G190" s="91"/>
      <c r="H190" s="62" t="str">
        <f>IF($D189="","",VLOOKUP($D189,'[1]男雙準備名單'!$A$7:$V$71,9))</f>
        <v>淡江大學</v>
      </c>
      <c r="I190" s="75"/>
      <c r="J190" s="76">
        <f>IF(I190="a",E189,IF(I190="b",E191,""))</f>
      </c>
      <c r="K190" s="77"/>
      <c r="L190" s="67"/>
      <c r="M190" s="68"/>
      <c r="N190" s="67"/>
      <c r="O190" s="93"/>
      <c r="P190" s="95"/>
      <c r="Q190" s="110"/>
      <c r="R190" s="70"/>
    </row>
    <row r="191" spans="1:18" s="71" customFormat="1" ht="9" customHeight="1">
      <c r="A191" s="73"/>
      <c r="B191" s="74"/>
      <c r="C191" s="74"/>
      <c r="D191" s="97"/>
      <c r="E191" s="80"/>
      <c r="F191" s="80"/>
      <c r="G191" s="81"/>
      <c r="H191" s="80"/>
      <c r="I191" s="82"/>
      <c r="J191" s="83" t="str">
        <f>UPPER(IF(OR(I192="a",I192="as"),E189,IF(OR(I192="b",I192="bs"),E193,)))</f>
        <v>胡席榮</v>
      </c>
      <c r="K191" s="84"/>
      <c r="L191" s="67"/>
      <c r="M191" s="68"/>
      <c r="N191" s="67"/>
      <c r="O191" s="93"/>
      <c r="P191" s="67"/>
      <c r="Q191" s="106"/>
      <c r="R191" s="70"/>
    </row>
    <row r="192" spans="1:18" s="71" customFormat="1" ht="9" customHeight="1">
      <c r="A192" s="73"/>
      <c r="B192" s="85"/>
      <c r="C192" s="85"/>
      <c r="D192" s="100"/>
      <c r="E192" s="67"/>
      <c r="F192" s="67"/>
      <c r="G192" s="86"/>
      <c r="H192" s="87" t="s">
        <v>14</v>
      </c>
      <c r="I192" s="88" t="s">
        <v>80</v>
      </c>
      <c r="J192" s="89" t="str">
        <f>UPPER(IF(OR(I192="a",I192="as"),E190,IF(OR(I192="b",I192="bs"),E194,)))</f>
        <v>張志銘</v>
      </c>
      <c r="K192" s="90"/>
      <c r="L192" s="80"/>
      <c r="M192" s="77"/>
      <c r="N192" s="67"/>
      <c r="O192" s="93"/>
      <c r="P192" s="67"/>
      <c r="Q192" s="106"/>
      <c r="R192" s="70"/>
    </row>
    <row r="193" spans="1:18" s="71" customFormat="1" ht="9" customHeight="1">
      <c r="A193" s="73">
        <v>42</v>
      </c>
      <c r="B193" s="62">
        <f>IF($D193="","",VLOOKUP($D193,'[1]男雙準備名單'!$A$7:$V$71,20))</f>
        <v>0</v>
      </c>
      <c r="C193" s="62">
        <f>IF($D193="","",VLOOKUP($D193,'[1]男雙準備名單'!$A$7:$V$71,21))</f>
        <v>0</v>
      </c>
      <c r="D193" s="63">
        <v>60</v>
      </c>
      <c r="E193" s="62" t="str">
        <f>UPPER(IF($D193="","",VLOOKUP($D193,'[1]男雙準備名單'!$A$7:$V$71,2)))</f>
        <v>BYE</v>
      </c>
      <c r="F193" s="62">
        <f>IF($D193="","",VLOOKUP($D193,'[1]男雙準備名單'!$A$7:$V$71,3))</f>
        <v>0</v>
      </c>
      <c r="G193" s="91"/>
      <c r="H193" s="62">
        <f>IF($D193="","",VLOOKUP($D193,'[1]男雙準備名單'!$A$7:$V$71,4))</f>
        <v>0</v>
      </c>
      <c r="I193" s="92"/>
      <c r="J193" s="80"/>
      <c r="K193" s="93"/>
      <c r="L193" s="94"/>
      <c r="M193" s="84"/>
      <c r="N193" s="67"/>
      <c r="O193" s="93"/>
      <c r="P193" s="67"/>
      <c r="Q193" s="106"/>
      <c r="R193" s="70"/>
    </row>
    <row r="194" spans="1:18" s="71" customFormat="1" ht="9" customHeight="1">
      <c r="A194" s="73"/>
      <c r="B194" s="74"/>
      <c r="C194" s="74"/>
      <c r="D194" s="74"/>
      <c r="E194" s="62" t="str">
        <f>UPPER(IF($D193="","",VLOOKUP($D193,'[1]男雙準備名單'!$A$7:$V$71,7)))</f>
        <v>BYE</v>
      </c>
      <c r="F194" s="62">
        <f>IF($D193="","",VLOOKUP($D193,'[1]男雙準備名單'!$A$7:$V$71,8))</f>
        <v>0</v>
      </c>
      <c r="G194" s="91"/>
      <c r="H194" s="62">
        <f>IF($D193="","",VLOOKUP($D193,'[1]男雙準備名單'!$A$7:$V$71,9))</f>
        <v>0</v>
      </c>
      <c r="I194" s="75"/>
      <c r="J194" s="80"/>
      <c r="K194" s="93"/>
      <c r="L194" s="95"/>
      <c r="M194" s="96"/>
      <c r="N194" s="67"/>
      <c r="O194" s="93"/>
      <c r="P194" s="67"/>
      <c r="Q194" s="106"/>
      <c r="R194" s="70"/>
    </row>
    <row r="195" spans="1:18" s="71" customFormat="1" ht="9" customHeight="1">
      <c r="A195" s="73"/>
      <c r="B195" s="74"/>
      <c r="C195" s="74"/>
      <c r="D195" s="97"/>
      <c r="E195" s="80"/>
      <c r="F195" s="80"/>
      <c r="G195" s="81"/>
      <c r="H195" s="80"/>
      <c r="I195" s="98"/>
      <c r="J195" s="67"/>
      <c r="K195" s="99"/>
      <c r="L195" s="83" t="str">
        <f>UPPER(IF(OR(K196="a",K196="as"),J191,IF(OR(K196="b",K196="bs"),J199,)))</f>
        <v>胡席榮</v>
      </c>
      <c r="M195" s="77"/>
      <c r="N195" s="67"/>
      <c r="O195" s="93"/>
      <c r="P195" s="67"/>
      <c r="Q195" s="106"/>
      <c r="R195" s="70"/>
    </row>
    <row r="196" spans="1:18" s="71" customFormat="1" ht="9" customHeight="1">
      <c r="A196" s="73"/>
      <c r="B196" s="85"/>
      <c r="C196" s="85"/>
      <c r="D196" s="100"/>
      <c r="E196" s="67"/>
      <c r="F196" s="67"/>
      <c r="G196" s="86"/>
      <c r="H196" s="67"/>
      <c r="I196" s="101"/>
      <c r="J196" s="87" t="s">
        <v>14</v>
      </c>
      <c r="K196" s="88" t="s">
        <v>80</v>
      </c>
      <c r="L196" s="89" t="str">
        <f>UPPER(IF(OR(K196="a",K196="as"),J192,IF(OR(K196="b",K196="bs"),J200,)))</f>
        <v>張志銘</v>
      </c>
      <c r="M196" s="90"/>
      <c r="N196" s="80"/>
      <c r="O196" s="93"/>
      <c r="P196" s="67"/>
      <c r="Q196" s="106"/>
      <c r="R196" s="70"/>
    </row>
    <row r="197" spans="1:18" s="71" customFormat="1" ht="9" customHeight="1">
      <c r="A197" s="73">
        <v>43</v>
      </c>
      <c r="B197" s="62">
        <f>IF($D197="","",VLOOKUP($D197,'[1]男雙準備名單'!$A$7:$V$71,20))</f>
        <v>0</v>
      </c>
      <c r="C197" s="62">
        <f>IF($D197="","",VLOOKUP($D197,'[1]男雙準備名單'!$A$7:$V$71,21))</f>
        <v>0</v>
      </c>
      <c r="D197" s="63">
        <v>31</v>
      </c>
      <c r="E197" s="62" t="str">
        <f>UPPER(IF($D197="","",VLOOKUP($D197,'[1]男雙準備名單'!$A$7:$V$71,2)))</f>
        <v>游少淳</v>
      </c>
      <c r="F197" s="62">
        <f>IF($D197="","",VLOOKUP($D197,'[1]男雙準備名單'!$A$7:$V$71,3))</f>
        <v>0</v>
      </c>
      <c r="G197" s="91"/>
      <c r="H197" s="62" t="str">
        <f>IF($D197="","",VLOOKUP($D197,'[1]男雙準備名單'!$A$7:$V$71,4))</f>
        <v>中山國小</v>
      </c>
      <c r="I197" s="66"/>
      <c r="J197" s="67"/>
      <c r="K197" s="93"/>
      <c r="L197" s="67">
        <v>60</v>
      </c>
      <c r="M197" s="93"/>
      <c r="N197" s="94"/>
      <c r="O197" s="93"/>
      <c r="P197" s="67"/>
      <c r="Q197" s="106"/>
      <c r="R197" s="70"/>
    </row>
    <row r="198" spans="1:18" s="71" customFormat="1" ht="9" customHeight="1">
      <c r="A198" s="73"/>
      <c r="B198" s="74"/>
      <c r="C198" s="74"/>
      <c r="D198" s="74"/>
      <c r="E198" s="62" t="str">
        <f>UPPER(IF($D197="","",VLOOKUP($D197,'[1]男雙準備名單'!$A$7:$V$71,7)))</f>
        <v>郭子旭</v>
      </c>
      <c r="F198" s="62">
        <f>IF($D197="","",VLOOKUP($D197,'[1]男雙準備名單'!$A$7:$V$71,8))</f>
        <v>0</v>
      </c>
      <c r="G198" s="91"/>
      <c r="H198" s="62" t="str">
        <f>IF($D197="","",VLOOKUP($D197,'[1]男雙準備名單'!$A$7:$V$71,9))</f>
        <v>民權國小</v>
      </c>
      <c r="I198" s="75"/>
      <c r="J198" s="76">
        <f>IF(I198="a",E197,IF(I198="b",E199,""))</f>
      </c>
      <c r="K198" s="93"/>
      <c r="L198" s="67"/>
      <c r="M198" s="93"/>
      <c r="N198" s="80"/>
      <c r="O198" s="93"/>
      <c r="P198" s="67"/>
      <c r="Q198" s="106"/>
      <c r="R198" s="70"/>
    </row>
    <row r="199" spans="1:18" s="71" customFormat="1" ht="9" customHeight="1">
      <c r="A199" s="73"/>
      <c r="B199" s="74"/>
      <c r="C199" s="74"/>
      <c r="D199" s="74"/>
      <c r="E199" s="80"/>
      <c r="F199" s="80"/>
      <c r="G199" s="81"/>
      <c r="H199" s="80"/>
      <c r="I199" s="82"/>
      <c r="J199" s="83" t="str">
        <f>UPPER(IF(OR(I200="a",I200="as"),E197,IF(OR(I200="b",I200="bs"),E201,)))</f>
        <v>游少淳</v>
      </c>
      <c r="K199" s="103"/>
      <c r="L199" s="67"/>
      <c r="M199" s="93"/>
      <c r="N199" s="80"/>
      <c r="O199" s="93"/>
      <c r="P199" s="67"/>
      <c r="Q199" s="106"/>
      <c r="R199" s="70"/>
    </row>
    <row r="200" spans="1:18" s="71" customFormat="1" ht="9" customHeight="1">
      <c r="A200" s="73"/>
      <c r="B200" s="85"/>
      <c r="C200" s="85"/>
      <c r="D200" s="85"/>
      <c r="E200" s="67"/>
      <c r="F200" s="67"/>
      <c r="G200" s="86"/>
      <c r="H200" s="87" t="s">
        <v>14</v>
      </c>
      <c r="I200" s="88" t="s">
        <v>80</v>
      </c>
      <c r="J200" s="89" t="str">
        <f>UPPER(IF(OR(I200="a",I200="as"),E198,IF(OR(I200="b",I200="bs"),E202,)))</f>
        <v>郭子旭</v>
      </c>
      <c r="K200" s="104"/>
      <c r="L200" s="80"/>
      <c r="M200" s="93"/>
      <c r="N200" s="80"/>
      <c r="O200" s="93"/>
      <c r="P200" s="67"/>
      <c r="Q200" s="106"/>
      <c r="R200" s="70"/>
    </row>
    <row r="201" spans="1:18" s="71" customFormat="1" ht="9" customHeight="1">
      <c r="A201" s="73">
        <v>44</v>
      </c>
      <c r="B201" s="62">
        <f>IF($D201="","",VLOOKUP($D201,'[1]男雙準備名單'!$A$7:$V$71,20))</f>
        <v>0</v>
      </c>
      <c r="C201" s="62">
        <f>IF($D201="","",VLOOKUP($D201,'[1]男雙準備名單'!$A$7:$V$71,21))</f>
        <v>0</v>
      </c>
      <c r="D201" s="63">
        <v>61</v>
      </c>
      <c r="E201" s="64" t="str">
        <f>UPPER(IF($D201="","",VLOOKUP($D201,'[1]男雙準備名單'!$A$7:$V$71,2)))</f>
        <v>BYE</v>
      </c>
      <c r="F201" s="64">
        <f>IF($D201="","",VLOOKUP($D201,'[1]男雙準備名單'!$A$7:$V$71,3))</f>
        <v>0</v>
      </c>
      <c r="G201" s="65"/>
      <c r="H201" s="64">
        <f>IF($D201="","",VLOOKUP($D201,'[1]男雙準備名單'!$A$7:$V$71,4))</f>
        <v>0</v>
      </c>
      <c r="I201" s="92"/>
      <c r="J201" s="80"/>
      <c r="K201" s="77"/>
      <c r="L201" s="94"/>
      <c r="M201" s="103"/>
      <c r="N201" s="80"/>
      <c r="O201" s="93"/>
      <c r="P201" s="67"/>
      <c r="Q201" s="106"/>
      <c r="R201" s="70"/>
    </row>
    <row r="202" spans="1:18" s="71" customFormat="1" ht="9" customHeight="1">
      <c r="A202" s="73"/>
      <c r="B202" s="74"/>
      <c r="C202" s="74"/>
      <c r="D202" s="74"/>
      <c r="E202" s="64" t="str">
        <f>UPPER(IF($D201="","",VLOOKUP($D201,'[1]男雙準備名單'!$A$7:$V$71,7)))</f>
        <v>BYE</v>
      </c>
      <c r="F202" s="64">
        <f>IF($D201="","",VLOOKUP($D201,'[1]男雙準備名單'!$A$7:$V$71,8))</f>
        <v>0</v>
      </c>
      <c r="G202" s="65"/>
      <c r="H202" s="64">
        <f>IF($D201="","",VLOOKUP($D201,'[1]男雙準備名單'!$A$7:$V$71,9))</f>
        <v>0</v>
      </c>
      <c r="I202" s="75"/>
      <c r="J202" s="80"/>
      <c r="K202" s="77"/>
      <c r="L202" s="95"/>
      <c r="M202" s="105"/>
      <c r="N202" s="80"/>
      <c r="O202" s="93"/>
      <c r="P202" s="67"/>
      <c r="Q202" s="106"/>
      <c r="R202" s="70"/>
    </row>
    <row r="203" spans="1:18" s="71" customFormat="1" ht="9" customHeight="1">
      <c r="A203" s="73"/>
      <c r="B203" s="74"/>
      <c r="C203" s="74"/>
      <c r="D203" s="74"/>
      <c r="E203" s="80"/>
      <c r="F203" s="80"/>
      <c r="G203" s="81"/>
      <c r="H203" s="80"/>
      <c r="I203" s="98"/>
      <c r="J203" s="67"/>
      <c r="K203" s="68"/>
      <c r="L203" s="80"/>
      <c r="M203" s="99"/>
      <c r="N203" s="83" t="str">
        <f>UPPER(IF(OR(M204="a",M204="as"),L195,IF(OR(M204="b",M204="bs"),L211,)))</f>
        <v>陳冠璋</v>
      </c>
      <c r="O203" s="93"/>
      <c r="P203" s="67"/>
      <c r="Q203" s="106"/>
      <c r="R203" s="70"/>
    </row>
    <row r="204" spans="1:18" s="71" customFormat="1" ht="9" customHeight="1">
      <c r="A204" s="73"/>
      <c r="B204" s="85"/>
      <c r="C204" s="85"/>
      <c r="D204" s="85"/>
      <c r="E204" s="67"/>
      <c r="F204" s="67"/>
      <c r="G204" s="86"/>
      <c r="H204" s="67"/>
      <c r="I204" s="101"/>
      <c r="J204" s="67"/>
      <c r="K204" s="68"/>
      <c r="L204" s="87" t="s">
        <v>14</v>
      </c>
      <c r="M204" s="88" t="s">
        <v>82</v>
      </c>
      <c r="N204" s="89" t="str">
        <f>UPPER(IF(OR(M204="a",M204="as"),L196,IF(OR(M204="b",M204="bs"),L212,)))</f>
        <v>陳俊豪</v>
      </c>
      <c r="O204" s="104"/>
      <c r="P204" s="80"/>
      <c r="Q204" s="106"/>
      <c r="R204" s="70"/>
    </row>
    <row r="205" spans="1:18" s="71" customFormat="1" ht="9" customHeight="1">
      <c r="A205" s="73">
        <v>45</v>
      </c>
      <c r="B205" s="62">
        <f>IF($D205="","",VLOOKUP($D205,'[1]男雙準備名單'!$A$7:$V$71,20))</f>
        <v>0</v>
      </c>
      <c r="C205" s="62">
        <f>IF($D205="","",VLOOKUP($D205,'[1]男雙準備名單'!$A$7:$V$71,21))</f>
        <v>0</v>
      </c>
      <c r="D205" s="63">
        <v>2</v>
      </c>
      <c r="E205" s="62" t="str">
        <f>UPPER(IF($D205="","",VLOOKUP($D205,'[1]男雙準備名單'!$A$7:$V$71,2)))</f>
        <v>劉揚</v>
      </c>
      <c r="F205" s="62">
        <f>IF($D205="","",VLOOKUP($D205,'[1]男雙準備名單'!$A$7:$V$71,3))</f>
        <v>0</v>
      </c>
      <c r="G205" s="91"/>
      <c r="H205" s="62" t="str">
        <f>IF($D205="","",VLOOKUP($D205,'[1]男雙準備名單'!$A$7:$V$71,4))</f>
        <v>自強國小</v>
      </c>
      <c r="I205" s="66"/>
      <c r="J205" s="67"/>
      <c r="K205" s="68"/>
      <c r="L205" s="67"/>
      <c r="M205" s="93"/>
      <c r="N205" s="67">
        <v>62</v>
      </c>
      <c r="O205" s="107"/>
      <c r="P205" s="67"/>
      <c r="Q205" s="78"/>
      <c r="R205" s="70"/>
    </row>
    <row r="206" spans="1:18" s="71" customFormat="1" ht="9" customHeight="1">
      <c r="A206" s="73"/>
      <c r="B206" s="74"/>
      <c r="C206" s="74"/>
      <c r="D206" s="74"/>
      <c r="E206" s="62" t="str">
        <f>UPPER(IF($D205="","",VLOOKUP($D205,'[1]男雙準備名單'!$A$7:$V$71,7)))</f>
        <v>陳楷勳</v>
      </c>
      <c r="F206" s="62">
        <f>IF($D205="","",VLOOKUP($D205,'[1]男雙準備名單'!$A$7:$V$71,8))</f>
        <v>0</v>
      </c>
      <c r="G206" s="91"/>
      <c r="H206" s="62" t="str">
        <f>IF($D205="","",VLOOKUP($D205,'[1]男雙準備名單'!$A$7:$V$71,9))</f>
        <v>新泰國小</v>
      </c>
      <c r="I206" s="75"/>
      <c r="J206" s="76">
        <f>IF(I206="a",E205,IF(I206="b",E207,""))</f>
      </c>
      <c r="K206" s="77"/>
      <c r="L206" s="67"/>
      <c r="M206" s="93"/>
      <c r="N206" s="67"/>
      <c r="O206" s="77"/>
      <c r="P206" s="67"/>
      <c r="Q206" s="78"/>
      <c r="R206" s="70"/>
    </row>
    <row r="207" spans="1:18" s="71" customFormat="1" ht="9" customHeight="1">
      <c r="A207" s="73"/>
      <c r="B207" s="74"/>
      <c r="C207" s="74"/>
      <c r="D207" s="97"/>
      <c r="E207" s="80"/>
      <c r="F207" s="80"/>
      <c r="G207" s="81"/>
      <c r="H207" s="80"/>
      <c r="I207" s="82"/>
      <c r="J207" s="83" t="str">
        <f>UPPER(IF(OR(I208="a",I208="as"),E205,IF(OR(I208="b",I208="bs"),E209,)))</f>
        <v>劉揚</v>
      </c>
      <c r="K207" s="84"/>
      <c r="L207" s="67"/>
      <c r="M207" s="93"/>
      <c r="N207" s="67"/>
      <c r="O207" s="77"/>
      <c r="P207" s="67"/>
      <c r="Q207" s="78"/>
      <c r="R207" s="70"/>
    </row>
    <row r="208" spans="1:18" s="71" customFormat="1" ht="9" customHeight="1">
      <c r="A208" s="73"/>
      <c r="B208" s="85"/>
      <c r="C208" s="85"/>
      <c r="D208" s="100"/>
      <c r="E208" s="67"/>
      <c r="F208" s="67"/>
      <c r="G208" s="86"/>
      <c r="H208" s="87" t="s">
        <v>14</v>
      </c>
      <c r="I208" s="88" t="s">
        <v>80</v>
      </c>
      <c r="J208" s="89" t="str">
        <f>UPPER(IF(OR(I208="a",I208="as"),E206,IF(OR(I208="b",I208="bs"),E210,)))</f>
        <v>陳楷勳</v>
      </c>
      <c r="K208" s="90"/>
      <c r="L208" s="80"/>
      <c r="M208" s="93"/>
      <c r="N208" s="67"/>
      <c r="O208" s="77"/>
      <c r="P208" s="67"/>
      <c r="Q208" s="78"/>
      <c r="R208" s="70"/>
    </row>
    <row r="209" spans="1:18" s="71" customFormat="1" ht="9" customHeight="1">
      <c r="A209" s="73">
        <v>46</v>
      </c>
      <c r="B209" s="62">
        <f>IF($D209="","",VLOOKUP($D209,'[1]男雙準備名單'!$A$7:$V$71,20))</f>
        <v>0</v>
      </c>
      <c r="C209" s="62">
        <f>IF($D209="","",VLOOKUP($D209,'[1]男雙準備名單'!$A$7:$V$71,21))</f>
        <v>0</v>
      </c>
      <c r="D209" s="63">
        <v>62</v>
      </c>
      <c r="E209" s="62" t="str">
        <f>UPPER(IF($D209="","",VLOOKUP($D209,'[1]男雙準備名單'!$A$7:$V$71,2)))</f>
        <v>BYE</v>
      </c>
      <c r="F209" s="62">
        <f>IF($D209="","",VLOOKUP($D209,'[1]男雙準備名單'!$A$7:$V$71,3))</f>
        <v>0</v>
      </c>
      <c r="G209" s="91"/>
      <c r="H209" s="62">
        <f>IF($D209="","",VLOOKUP($D209,'[1]男雙準備名單'!$A$7:$V$71,4))</f>
        <v>0</v>
      </c>
      <c r="I209" s="92"/>
      <c r="J209" s="80"/>
      <c r="K209" s="93"/>
      <c r="L209" s="94"/>
      <c r="M209" s="103"/>
      <c r="N209" s="67"/>
      <c r="O209" s="77"/>
      <c r="P209" s="67"/>
      <c r="Q209" s="78"/>
      <c r="R209" s="70"/>
    </row>
    <row r="210" spans="1:18" s="71" customFormat="1" ht="9" customHeight="1">
      <c r="A210" s="73"/>
      <c r="B210" s="74"/>
      <c r="C210" s="74"/>
      <c r="D210" s="74"/>
      <c r="E210" s="62" t="str">
        <f>UPPER(IF($D209="","",VLOOKUP($D209,'[1]男雙準備名單'!$A$7:$V$71,7)))</f>
        <v>BYE</v>
      </c>
      <c r="F210" s="62">
        <f>IF($D209="","",VLOOKUP($D209,'[1]男雙準備名單'!$A$7:$V$71,8))</f>
        <v>0</v>
      </c>
      <c r="G210" s="91"/>
      <c r="H210" s="62">
        <f>IF($D209="","",VLOOKUP($D209,'[1]男雙準備名單'!$A$7:$V$71,9))</f>
        <v>0</v>
      </c>
      <c r="I210" s="75"/>
      <c r="J210" s="80"/>
      <c r="K210" s="93"/>
      <c r="L210" s="95"/>
      <c r="M210" s="105"/>
      <c r="N210" s="67"/>
      <c r="O210" s="77"/>
      <c r="P210" s="67"/>
      <c r="Q210" s="78"/>
      <c r="R210" s="70"/>
    </row>
    <row r="211" spans="1:18" s="71" customFormat="1" ht="9" customHeight="1">
      <c r="A211" s="73"/>
      <c r="B211" s="74"/>
      <c r="C211" s="74"/>
      <c r="D211" s="97"/>
      <c r="E211" s="80"/>
      <c r="F211" s="80"/>
      <c r="G211" s="81"/>
      <c r="H211" s="80"/>
      <c r="I211" s="98"/>
      <c r="J211" s="67"/>
      <c r="K211" s="99"/>
      <c r="L211" s="83" t="str">
        <f>UPPER(IF(OR(K212="a",K212="as"),J207,IF(OR(K212="b",K212="bs"),J215,)))</f>
        <v>陳冠璋</v>
      </c>
      <c r="M211" s="93"/>
      <c r="N211" s="67"/>
      <c r="O211" s="77"/>
      <c r="P211" s="67"/>
      <c r="Q211" s="78"/>
      <c r="R211" s="70"/>
    </row>
    <row r="212" spans="1:18" s="71" customFormat="1" ht="9" customHeight="1">
      <c r="A212" s="73"/>
      <c r="B212" s="85"/>
      <c r="C212" s="85"/>
      <c r="D212" s="100"/>
      <c r="E212" s="67"/>
      <c r="F212" s="67"/>
      <c r="G212" s="86"/>
      <c r="H212" s="67"/>
      <c r="I212" s="101"/>
      <c r="J212" s="87" t="s">
        <v>14</v>
      </c>
      <c r="K212" s="88" t="s">
        <v>82</v>
      </c>
      <c r="L212" s="89" t="str">
        <f>UPPER(IF(OR(K212="a",K212="as"),J208,IF(OR(K212="b",K212="bs"),J216,)))</f>
        <v>陳俊豪</v>
      </c>
      <c r="M212" s="104"/>
      <c r="N212" s="80"/>
      <c r="O212" s="77"/>
      <c r="P212" s="67"/>
      <c r="Q212" s="78"/>
      <c r="R212" s="70"/>
    </row>
    <row r="213" spans="1:18" s="71" customFormat="1" ht="9" customHeight="1">
      <c r="A213" s="73">
        <v>47</v>
      </c>
      <c r="B213" s="62">
        <f>IF($D213="","",VLOOKUP($D213,'[1]男雙準備名單'!$A$7:$V$71,20))</f>
        <v>0</v>
      </c>
      <c r="C213" s="62">
        <f>IF($D213="","",VLOOKUP($D213,'[1]男雙準備名單'!$A$7:$V$71,21))</f>
        <v>0</v>
      </c>
      <c r="D213" s="63">
        <v>5</v>
      </c>
      <c r="E213" s="62" t="str">
        <f>UPPER(IF($D213="","",VLOOKUP($D213,'[1]男雙準備名單'!$A$7:$V$71,2)))</f>
        <v>陳冠璋</v>
      </c>
      <c r="F213" s="62">
        <f>IF($D213="","",VLOOKUP($D213,'[1]男雙準備名單'!$A$7:$V$71,3))</f>
        <v>0</v>
      </c>
      <c r="G213" s="91"/>
      <c r="H213" s="62" t="str">
        <f>IF($D213="","",VLOOKUP($D213,'[1]男雙準備名單'!$A$7:$V$71,4))</f>
        <v>三重國中</v>
      </c>
      <c r="I213" s="66"/>
      <c r="J213" s="67"/>
      <c r="K213" s="93"/>
      <c r="L213" s="67">
        <v>63</v>
      </c>
      <c r="M213" s="107"/>
      <c r="N213" s="94"/>
      <c r="O213" s="77"/>
      <c r="P213" s="67"/>
      <c r="Q213" s="78"/>
      <c r="R213" s="70"/>
    </row>
    <row r="214" spans="1:18" s="71" customFormat="1" ht="9" customHeight="1">
      <c r="A214" s="73"/>
      <c r="B214" s="74"/>
      <c r="C214" s="74"/>
      <c r="D214" s="74"/>
      <c r="E214" s="62" t="str">
        <f>UPPER(IF($D213="","",VLOOKUP($D213,'[1]男雙準備名單'!$A$7:$V$71,7)))</f>
        <v>陳俊豪</v>
      </c>
      <c r="F214" s="62">
        <f>IF($D213="","",VLOOKUP($D213,'[1]男雙準備名單'!$A$7:$V$71,8))</f>
        <v>0</v>
      </c>
      <c r="G214" s="91"/>
      <c r="H214" s="62" t="str">
        <f>IF($D213="","",VLOOKUP($D213,'[1]男雙準備名單'!$A$7:$V$71,9))</f>
        <v>及得企業</v>
      </c>
      <c r="I214" s="75"/>
      <c r="J214" s="76">
        <f>IF(I214="a",E213,IF(I214="b",E215,""))</f>
      </c>
      <c r="K214" s="93"/>
      <c r="L214" s="67"/>
      <c r="M214" s="77"/>
      <c r="N214" s="80"/>
      <c r="O214" s="77"/>
      <c r="P214" s="67"/>
      <c r="Q214" s="78"/>
      <c r="R214" s="70"/>
    </row>
    <row r="215" spans="1:18" s="71" customFormat="1" ht="9" customHeight="1">
      <c r="A215" s="73"/>
      <c r="B215" s="74"/>
      <c r="C215" s="74"/>
      <c r="D215" s="74"/>
      <c r="E215" s="76"/>
      <c r="F215" s="76"/>
      <c r="G215" s="111"/>
      <c r="H215" s="76"/>
      <c r="I215" s="82"/>
      <c r="J215" s="83" t="str">
        <f>UPPER(IF(OR(I216="a",I216="as"),E213,IF(OR(I216="b",I216="bs"),E217,)))</f>
        <v>陳冠璋</v>
      </c>
      <c r="K215" s="103"/>
      <c r="L215" s="67"/>
      <c r="M215" s="77"/>
      <c r="N215" s="80"/>
      <c r="O215" s="77"/>
      <c r="P215" s="67"/>
      <c r="Q215" s="78"/>
      <c r="R215" s="70"/>
    </row>
    <row r="216" spans="1:18" s="71" customFormat="1" ht="9" customHeight="1">
      <c r="A216" s="73"/>
      <c r="B216" s="85"/>
      <c r="C216" s="85"/>
      <c r="D216" s="85"/>
      <c r="E216" s="67"/>
      <c r="F216" s="67"/>
      <c r="G216" s="112"/>
      <c r="H216" s="87" t="s">
        <v>14</v>
      </c>
      <c r="I216" s="88" t="s">
        <v>80</v>
      </c>
      <c r="J216" s="89" t="str">
        <f>UPPER(IF(OR(I216="a",I216="as"),E214,IF(OR(I216="b",I216="bs"),E218,)))</f>
        <v>陳俊豪</v>
      </c>
      <c r="K216" s="104"/>
      <c r="L216" s="80"/>
      <c r="M216" s="77"/>
      <c r="N216" s="80"/>
      <c r="O216" s="77"/>
      <c r="P216" s="67"/>
      <c r="Q216" s="78"/>
      <c r="R216" s="70"/>
    </row>
    <row r="217" spans="1:18" s="71" customFormat="1" ht="9" customHeight="1">
      <c r="A217" s="61">
        <v>48</v>
      </c>
      <c r="B217" s="62">
        <f>IF($D217="","",VLOOKUP($D217,'[1]男雙準備名單'!$A$7:$V$71,20))</f>
        <v>0</v>
      </c>
      <c r="C217" s="62">
        <f>IF($D217="","",VLOOKUP($D217,'[1]男雙準備名單'!$A$7:$V$71,21))</f>
        <v>0</v>
      </c>
      <c r="D217" s="63">
        <v>63</v>
      </c>
      <c r="E217" s="64" t="str">
        <f>UPPER(IF($D217="","",VLOOKUP($D217,'[1]男雙準備名單'!$A$7:$V$71,2)))</f>
        <v>BYE</v>
      </c>
      <c r="F217" s="64">
        <f>IF($D217="","",VLOOKUP($D217,'[1]男雙準備名單'!$A$7:$V$71,3))</f>
        <v>0</v>
      </c>
      <c r="G217" s="65"/>
      <c r="H217" s="64">
        <f>IF($D217="","",VLOOKUP($D217,'[1]男雙準備名單'!$A$7:$V$71,4))</f>
        <v>0</v>
      </c>
      <c r="I217" s="92"/>
      <c r="J217" s="80"/>
      <c r="K217" s="77"/>
      <c r="L217" s="94"/>
      <c r="M217" s="84"/>
      <c r="N217" s="80"/>
      <c r="O217" s="77"/>
      <c r="P217" s="67"/>
      <c r="Q217" s="78"/>
      <c r="R217" s="70"/>
    </row>
    <row r="218" spans="1:18" s="71" customFormat="1" ht="9" customHeight="1">
      <c r="A218" s="73"/>
      <c r="B218" s="74"/>
      <c r="C218" s="74"/>
      <c r="D218" s="74"/>
      <c r="E218" s="64" t="str">
        <f>UPPER(IF($D217="","",VLOOKUP($D217,'[1]男雙準備名單'!$A$7:$V$71,7)))</f>
        <v>BYE</v>
      </c>
      <c r="F218" s="64">
        <f>IF($D217="","",VLOOKUP($D217,'[1]男雙準備名單'!$A$7:$V$71,8))</f>
        <v>0</v>
      </c>
      <c r="G218" s="65"/>
      <c r="H218" s="64">
        <f>IF($D217="","",VLOOKUP($D217,'[1]男雙準備名單'!$A$7:$V$71,9))</f>
        <v>0</v>
      </c>
      <c r="I218" s="75"/>
      <c r="J218" s="80"/>
      <c r="K218" s="77"/>
      <c r="L218" s="95"/>
      <c r="M218" s="96"/>
      <c r="N218" s="80"/>
      <c r="O218" s="77"/>
      <c r="P218" s="67"/>
      <c r="Q218" s="78"/>
      <c r="R218" s="70"/>
    </row>
    <row r="219" spans="1:18" s="124" customFormat="1" ht="9" customHeight="1">
      <c r="A219" s="113"/>
      <c r="B219" s="114"/>
      <c r="C219" s="114"/>
      <c r="D219" s="115"/>
      <c r="E219" s="116"/>
      <c r="F219" s="116"/>
      <c r="G219" s="117"/>
      <c r="H219" s="116"/>
      <c r="I219" s="118"/>
      <c r="J219" s="119"/>
      <c r="K219" s="120"/>
      <c r="L219" s="121"/>
      <c r="M219" s="122"/>
      <c r="N219" s="121"/>
      <c r="O219" s="122"/>
      <c r="P219" s="119"/>
      <c r="Q219" s="120"/>
      <c r="R219" s="123"/>
    </row>
    <row r="220" spans="1:18" s="135" customFormat="1" ht="6" customHeight="1">
      <c r="A220" s="113"/>
      <c r="B220" s="125"/>
      <c r="C220" s="125"/>
      <c r="D220" s="126"/>
      <c r="E220" s="127"/>
      <c r="F220" s="127"/>
      <c r="G220" s="128"/>
      <c r="H220" s="127"/>
      <c r="I220" s="129"/>
      <c r="J220" s="119"/>
      <c r="K220" s="120"/>
      <c r="L220" s="130"/>
      <c r="M220" s="131"/>
      <c r="N220" s="130"/>
      <c r="O220" s="131"/>
      <c r="P220" s="132"/>
      <c r="Q220" s="133" t="s">
        <v>15</v>
      </c>
      <c r="R220" s="134"/>
    </row>
    <row r="221" spans="1:17" s="148" customFormat="1" ht="10.5" customHeight="1">
      <c r="A221" s="136" t="s">
        <v>16</v>
      </c>
      <c r="B221" s="137"/>
      <c r="C221" s="138"/>
      <c r="D221" s="139" t="s">
        <v>17</v>
      </c>
      <c r="E221" s="140" t="s">
        <v>18</v>
      </c>
      <c r="F221" s="142" t="s">
        <v>17</v>
      </c>
      <c r="G221" s="142" t="s">
        <v>18</v>
      </c>
      <c r="H221" s="140"/>
      <c r="I221" s="192" t="s">
        <v>17</v>
      </c>
      <c r="J221" s="140" t="s">
        <v>18</v>
      </c>
      <c r="K221" s="142" t="s">
        <v>17</v>
      </c>
      <c r="L221" s="142" t="s">
        <v>18</v>
      </c>
      <c r="M221" s="143"/>
      <c r="N221" s="144" t="s">
        <v>19</v>
      </c>
      <c r="O221" s="145"/>
      <c r="P221" s="146">
        <f>P71</f>
        <v>0</v>
      </c>
      <c r="Q221" s="147"/>
    </row>
    <row r="222" spans="1:17" s="148" customFormat="1" ht="9" customHeight="1">
      <c r="A222" s="149" t="s">
        <v>20</v>
      </c>
      <c r="B222" s="150"/>
      <c r="C222" s="151">
        <f aca="true" t="shared" si="1" ref="C222:C229">C72</f>
        <v>0</v>
      </c>
      <c r="D222" s="197">
        <v>1</v>
      </c>
      <c r="E222" s="156">
        <f aca="true" t="shared" si="2" ref="E222:E229">E72</f>
        <v>0</v>
      </c>
      <c r="F222" s="198" t="s">
        <v>21</v>
      </c>
      <c r="G222" s="198">
        <f aca="true" t="shared" si="3" ref="G222:G229">G72</f>
        <v>0</v>
      </c>
      <c r="H222" s="156"/>
      <c r="I222" s="193" t="s">
        <v>22</v>
      </c>
      <c r="J222" s="199">
        <f aca="true" t="shared" si="4" ref="J222:J229">J72</f>
        <v>0</v>
      </c>
      <c r="K222" s="157" t="s">
        <v>23</v>
      </c>
      <c r="L222" s="157">
        <f aca="true" t="shared" si="5" ref="L222:L229">L72</f>
        <v>0</v>
      </c>
      <c r="M222" s="200"/>
      <c r="N222" s="159" t="s">
        <v>24</v>
      </c>
      <c r="O222" s="160"/>
      <c r="P222" s="161"/>
      <c r="Q222" s="162"/>
    </row>
    <row r="223" spans="1:17" s="148" customFormat="1" ht="9" customHeight="1">
      <c r="A223" s="149" t="s">
        <v>25</v>
      </c>
      <c r="B223" s="150"/>
      <c r="C223" s="151">
        <f t="shared" si="1"/>
        <v>0</v>
      </c>
      <c r="D223" s="197">
        <v>0</v>
      </c>
      <c r="E223" s="156">
        <f t="shared" si="2"/>
        <v>0</v>
      </c>
      <c r="F223" s="198">
        <v>0</v>
      </c>
      <c r="G223" s="198">
        <f t="shared" si="3"/>
        <v>0</v>
      </c>
      <c r="H223" s="156"/>
      <c r="I223" s="193">
        <v>0</v>
      </c>
      <c r="J223" s="199">
        <f t="shared" si="4"/>
        <v>0</v>
      </c>
      <c r="K223" s="157">
        <v>0</v>
      </c>
      <c r="L223" s="157">
        <f t="shared" si="5"/>
        <v>0</v>
      </c>
      <c r="M223" s="200"/>
      <c r="N223" s="165">
        <f>N73</f>
        <v>0</v>
      </c>
      <c r="O223" s="166"/>
      <c r="P223" s="167"/>
      <c r="Q223" s="168"/>
    </row>
    <row r="224" spans="1:17" s="148" customFormat="1" ht="9" customHeight="1">
      <c r="A224" s="169" t="s">
        <v>26</v>
      </c>
      <c r="B224" s="170"/>
      <c r="C224" s="171">
        <f t="shared" si="1"/>
        <v>0</v>
      </c>
      <c r="D224" s="197">
        <v>2</v>
      </c>
      <c r="E224" s="156">
        <f t="shared" si="2"/>
        <v>0</v>
      </c>
      <c r="F224" s="198" t="s">
        <v>27</v>
      </c>
      <c r="G224" s="198">
        <f t="shared" si="3"/>
        <v>0</v>
      </c>
      <c r="H224" s="156"/>
      <c r="I224" s="193" t="s">
        <v>28</v>
      </c>
      <c r="J224" s="199">
        <f t="shared" si="4"/>
        <v>0</v>
      </c>
      <c r="K224" s="157" t="s">
        <v>29</v>
      </c>
      <c r="L224" s="157">
        <f t="shared" si="5"/>
        <v>0</v>
      </c>
      <c r="M224" s="200"/>
      <c r="N224" s="159" t="s">
        <v>30</v>
      </c>
      <c r="O224" s="160"/>
      <c r="P224" s="161"/>
      <c r="Q224" s="162"/>
    </row>
    <row r="225" spans="1:17" s="148" customFormat="1" ht="9" customHeight="1">
      <c r="A225" s="172"/>
      <c r="B225" s="173"/>
      <c r="C225" s="174"/>
      <c r="D225" s="197">
        <v>0</v>
      </c>
      <c r="E225" s="156">
        <f t="shared" si="2"/>
        <v>0</v>
      </c>
      <c r="F225" s="198">
        <v>0</v>
      </c>
      <c r="G225" s="198">
        <f t="shared" si="3"/>
        <v>0</v>
      </c>
      <c r="H225" s="156"/>
      <c r="I225" s="193">
        <v>0</v>
      </c>
      <c r="J225" s="199">
        <f t="shared" si="4"/>
        <v>0</v>
      </c>
      <c r="K225" s="157">
        <v>0</v>
      </c>
      <c r="L225" s="157">
        <f t="shared" si="5"/>
        <v>0</v>
      </c>
      <c r="M225" s="200"/>
      <c r="N225" s="149"/>
      <c r="O225" s="175"/>
      <c r="P225" s="176"/>
      <c r="Q225" s="158"/>
    </row>
    <row r="226" spans="1:17" s="148" customFormat="1" ht="9" customHeight="1">
      <c r="A226" s="177" t="s">
        <v>31</v>
      </c>
      <c r="B226" s="178"/>
      <c r="C226" s="179"/>
      <c r="D226" s="197">
        <v>3</v>
      </c>
      <c r="E226" s="156">
        <f t="shared" si="2"/>
        <v>0</v>
      </c>
      <c r="F226" s="198" t="s">
        <v>32</v>
      </c>
      <c r="G226" s="198">
        <f t="shared" si="3"/>
        <v>0</v>
      </c>
      <c r="H226" s="156"/>
      <c r="I226" s="193" t="s">
        <v>33</v>
      </c>
      <c r="J226" s="199">
        <f t="shared" si="4"/>
        <v>0</v>
      </c>
      <c r="K226" s="157" t="s">
        <v>29</v>
      </c>
      <c r="L226" s="157">
        <f t="shared" si="5"/>
        <v>0</v>
      </c>
      <c r="M226" s="200"/>
      <c r="N226" s="180">
        <f>N76</f>
        <v>0</v>
      </c>
      <c r="O226" s="181"/>
      <c r="P226" s="180"/>
      <c r="Q226" s="182"/>
    </row>
    <row r="227" spans="1:17" s="148" customFormat="1" ht="9" customHeight="1">
      <c r="A227" s="149" t="s">
        <v>20</v>
      </c>
      <c r="B227" s="150"/>
      <c r="C227" s="151">
        <f t="shared" si="1"/>
        <v>0</v>
      </c>
      <c r="D227" s="197">
        <v>0</v>
      </c>
      <c r="E227" s="156">
        <f t="shared" si="2"/>
        <v>0</v>
      </c>
      <c r="F227" s="198">
        <v>0</v>
      </c>
      <c r="G227" s="198">
        <f t="shared" si="3"/>
        <v>0</v>
      </c>
      <c r="H227" s="156"/>
      <c r="I227" s="193">
        <v>0</v>
      </c>
      <c r="J227" s="199">
        <f t="shared" si="4"/>
        <v>0</v>
      </c>
      <c r="K227" s="157">
        <v>0</v>
      </c>
      <c r="L227" s="157">
        <f t="shared" si="5"/>
        <v>0</v>
      </c>
      <c r="M227" s="200"/>
      <c r="N227" s="159" t="s">
        <v>35</v>
      </c>
      <c r="O227" s="160"/>
      <c r="P227" s="161"/>
      <c r="Q227" s="162"/>
    </row>
    <row r="228" spans="1:17" s="148" customFormat="1" ht="9" customHeight="1">
      <c r="A228" s="149" t="s">
        <v>36</v>
      </c>
      <c r="B228" s="150"/>
      <c r="C228" s="151">
        <f t="shared" si="1"/>
        <v>0</v>
      </c>
      <c r="D228" s="197">
        <v>4</v>
      </c>
      <c r="E228" s="156">
        <f t="shared" si="2"/>
        <v>0</v>
      </c>
      <c r="F228" s="198" t="s">
        <v>37</v>
      </c>
      <c r="G228" s="198">
        <f t="shared" si="3"/>
        <v>0</v>
      </c>
      <c r="H228" s="156"/>
      <c r="I228" s="193" t="s">
        <v>38</v>
      </c>
      <c r="J228" s="199">
        <f t="shared" si="4"/>
        <v>0</v>
      </c>
      <c r="K228" s="157" t="s">
        <v>29</v>
      </c>
      <c r="L228" s="157">
        <f t="shared" si="5"/>
        <v>0</v>
      </c>
      <c r="M228" s="200"/>
      <c r="N228" s="176"/>
      <c r="O228" s="175"/>
      <c r="P228" s="176"/>
      <c r="Q228" s="158"/>
    </row>
    <row r="229" spans="1:17" s="148" customFormat="1" ht="9" customHeight="1">
      <c r="A229" s="169" t="s">
        <v>40</v>
      </c>
      <c r="B229" s="170"/>
      <c r="C229" s="171">
        <f t="shared" si="1"/>
        <v>0</v>
      </c>
      <c r="D229" s="201">
        <v>0</v>
      </c>
      <c r="E229" s="189">
        <f t="shared" si="2"/>
        <v>0</v>
      </c>
      <c r="F229" s="202">
        <v>0</v>
      </c>
      <c r="G229" s="202">
        <f t="shared" si="3"/>
        <v>0</v>
      </c>
      <c r="H229" s="189"/>
      <c r="I229" s="196">
        <v>0</v>
      </c>
      <c r="J229" s="203">
        <f t="shared" si="4"/>
        <v>0</v>
      </c>
      <c r="K229" s="190">
        <v>0</v>
      </c>
      <c r="L229" s="190">
        <f t="shared" si="5"/>
        <v>0</v>
      </c>
      <c r="M229" s="204"/>
      <c r="N229" s="180" t="str">
        <f>N79</f>
        <v>王凌華</v>
      </c>
      <c r="O229" s="181"/>
      <c r="P229" s="180"/>
      <c r="Q229" s="182"/>
    </row>
    <row r="230" spans="1:17" s="52" customFormat="1" ht="9.75">
      <c r="A230" s="41"/>
      <c r="B230" s="42" t="s">
        <v>5</v>
      </c>
      <c r="C230" s="49" t="str">
        <f>IF(OR(F228="Week 3",F228="Masters"),"CP","Rank")</f>
        <v>Rank</v>
      </c>
      <c r="D230" s="42" t="s">
        <v>41</v>
      </c>
      <c r="E230" s="46" t="s">
        <v>42</v>
      </c>
      <c r="F230" s="46" t="s">
        <v>43</v>
      </c>
      <c r="G230" s="47"/>
      <c r="H230" s="46" t="s">
        <v>44</v>
      </c>
      <c r="I230" s="48"/>
      <c r="J230" s="49" t="s">
        <v>9</v>
      </c>
      <c r="K230" s="50"/>
      <c r="L230" s="49" t="s">
        <v>10</v>
      </c>
      <c r="M230" s="50"/>
      <c r="N230" s="49" t="s">
        <v>11</v>
      </c>
      <c r="O230" s="50"/>
      <c r="P230" s="49" t="s">
        <v>12</v>
      </c>
      <c r="Q230" s="51"/>
    </row>
    <row r="231" spans="1:17" s="52" customFormat="1" ht="3.75" customHeight="1" thickBot="1">
      <c r="A231" s="53"/>
      <c r="B231" s="54"/>
      <c r="C231" s="55"/>
      <c r="D231" s="54"/>
      <c r="E231" s="56"/>
      <c r="F231" s="56"/>
      <c r="G231" s="57"/>
      <c r="H231" s="56"/>
      <c r="I231" s="58"/>
      <c r="J231" s="55"/>
      <c r="K231" s="59"/>
      <c r="L231" s="55"/>
      <c r="M231" s="59"/>
      <c r="N231" s="55"/>
      <c r="O231" s="59"/>
      <c r="P231" s="55"/>
      <c r="Q231" s="60"/>
    </row>
    <row r="232" spans="1:20" s="71" customFormat="1" ht="10.5" customHeight="1">
      <c r="A232" s="61">
        <v>49</v>
      </c>
      <c r="B232" s="62">
        <f>IF($D232="","",VLOOKUP($D232,'[1]男雙準備名單'!$A$7:$V$71,20))</f>
        <v>0</v>
      </c>
      <c r="C232" s="62">
        <f>IF($D232="","",VLOOKUP($D232,'[1]男雙準備名單'!$A$7:$V$71,21))</f>
        <v>0</v>
      </c>
      <c r="D232" s="205">
        <v>32</v>
      </c>
      <c r="E232" s="64" t="str">
        <f>UPPER(IF($D232="","",VLOOKUP($D232,'[1]男雙準備名單'!$A$7:$V$71,2)))</f>
        <v>賴隆平</v>
      </c>
      <c r="F232" s="64">
        <f>IF($D232="","",VLOOKUP($D232,'[1]男雙準備名單'!$A$7:$V$71,3))</f>
        <v>0</v>
      </c>
      <c r="G232" s="65"/>
      <c r="H232" s="64" t="str">
        <f>IF($D232="","",VLOOKUP($D232,'[1]男雙準備名單'!$A$7:$V$71,4))</f>
        <v>海岸巡防署</v>
      </c>
      <c r="I232" s="66"/>
      <c r="J232" s="67"/>
      <c r="K232" s="68"/>
      <c r="L232" s="67"/>
      <c r="M232" s="68"/>
      <c r="N232" s="67"/>
      <c r="O232" s="68"/>
      <c r="P232" s="67"/>
      <c r="Q232" s="69" t="s">
        <v>54</v>
      </c>
      <c r="R232" s="70"/>
      <c r="T232" s="72" t="e">
        <f>#REF!</f>
        <v>#REF!</v>
      </c>
    </row>
    <row r="233" spans="1:20" s="71" customFormat="1" ht="9" customHeight="1">
      <c r="A233" s="73"/>
      <c r="B233" s="74"/>
      <c r="C233" s="74"/>
      <c r="D233" s="74"/>
      <c r="E233" s="64" t="str">
        <f>UPPER(IF($D232="","",VLOOKUP($D232,'[1]男雙準備名單'!$A$7:$V$71,7)))</f>
        <v>王治平</v>
      </c>
      <c r="F233" s="64">
        <f>IF($D232="","",VLOOKUP($D232,'[1]男雙準備名單'!$A$7:$V$71,8))</f>
        <v>0</v>
      </c>
      <c r="G233" s="65"/>
      <c r="H233" s="64" t="str">
        <f>IF($D232="","",VLOOKUP($D232,'[1]男雙準備名單'!$A$7:$V$71,9))</f>
        <v>海岸巡防署</v>
      </c>
      <c r="I233" s="75"/>
      <c r="J233" s="76">
        <f>IF(I233="a",E232,IF(I233="b",E234,""))</f>
      </c>
      <c r="K233" s="77"/>
      <c r="L233" s="67"/>
      <c r="M233" s="68"/>
      <c r="N233" s="67"/>
      <c r="O233" s="68"/>
      <c r="P233" s="67"/>
      <c r="Q233" s="78"/>
      <c r="R233" s="70"/>
      <c r="T233" s="79" t="e">
        <f>#REF!</f>
        <v>#REF!</v>
      </c>
    </row>
    <row r="234" spans="1:20" s="71" customFormat="1" ht="9" customHeight="1">
      <c r="A234" s="73"/>
      <c r="B234" s="74"/>
      <c r="C234" s="74"/>
      <c r="D234" s="74"/>
      <c r="E234" s="80"/>
      <c r="F234" s="80"/>
      <c r="G234" s="81"/>
      <c r="H234" s="80"/>
      <c r="I234" s="82"/>
      <c r="J234" s="83" t="str">
        <f>UPPER(IF(OR(I235="a",I235="as"),E232,IF(OR(I235="b",I235="bs"),E236,)))</f>
        <v>賴隆平</v>
      </c>
      <c r="K234" s="84"/>
      <c r="L234" s="67"/>
      <c r="M234" s="68"/>
      <c r="N234" s="67"/>
      <c r="O234" s="68"/>
      <c r="P234" s="67"/>
      <c r="Q234" s="78"/>
      <c r="R234" s="70"/>
      <c r="T234" s="79" t="e">
        <f>#REF!</f>
        <v>#REF!</v>
      </c>
    </row>
    <row r="235" spans="1:20" s="71" customFormat="1" ht="9" customHeight="1">
      <c r="A235" s="73"/>
      <c r="B235" s="85"/>
      <c r="C235" s="85"/>
      <c r="D235" s="85"/>
      <c r="E235" s="67"/>
      <c r="F235" s="67"/>
      <c r="G235" s="86"/>
      <c r="H235" s="87" t="s">
        <v>14</v>
      </c>
      <c r="I235" s="88" t="s">
        <v>76</v>
      </c>
      <c r="J235" s="89" t="str">
        <f>UPPER(IF(OR(I235="a",I235="as"),E233,IF(OR(I235="b",I235="bs"),E237,)))</f>
        <v>王治平</v>
      </c>
      <c r="K235" s="90"/>
      <c r="L235" s="80"/>
      <c r="M235" s="77"/>
      <c r="N235" s="67"/>
      <c r="O235" s="68"/>
      <c r="P235" s="67"/>
      <c r="Q235" s="78"/>
      <c r="R235" s="70"/>
      <c r="T235" s="79" t="e">
        <f>#REF!</f>
        <v>#REF!</v>
      </c>
    </row>
    <row r="236" spans="1:20" s="71" customFormat="1" ht="9" customHeight="1">
      <c r="A236" s="73">
        <v>50</v>
      </c>
      <c r="B236" s="62">
        <f>IF($D236="","",VLOOKUP($D236,'[1]男雙準備名單'!$A$7:$V$71,20))</f>
        <v>0</v>
      </c>
      <c r="C236" s="62">
        <f>IF($D236="","",VLOOKUP($D236,'[1]男雙準備名單'!$A$7:$V$71,21))</f>
        <v>0</v>
      </c>
      <c r="D236" s="63">
        <v>64</v>
      </c>
      <c r="E236" s="62" t="str">
        <f>UPPER(IF($D236="","",VLOOKUP($D236,'[1]男雙準備名單'!$A$7:$V$71,2)))</f>
        <v>BYE</v>
      </c>
      <c r="F236" s="62">
        <f>IF($D236="","",VLOOKUP($D236,'[1]男雙準備名單'!$A$7:$V$71,3))</f>
        <v>0</v>
      </c>
      <c r="G236" s="91"/>
      <c r="H236" s="62">
        <f>IF($D236="","",VLOOKUP($D236,'[1]男雙準備名單'!$A$7:$V$71,4))</f>
        <v>0</v>
      </c>
      <c r="I236" s="92"/>
      <c r="J236" s="80"/>
      <c r="K236" s="93"/>
      <c r="L236" s="94"/>
      <c r="M236" s="84"/>
      <c r="N236" s="67"/>
      <c r="O236" s="68"/>
      <c r="P236" s="67"/>
      <c r="Q236" s="78"/>
      <c r="R236" s="70"/>
      <c r="T236" s="79" t="e">
        <f>#REF!</f>
        <v>#REF!</v>
      </c>
    </row>
    <row r="237" spans="1:20" s="71" customFormat="1" ht="9" customHeight="1">
      <c r="A237" s="73"/>
      <c r="B237" s="74"/>
      <c r="C237" s="74"/>
      <c r="D237" s="74"/>
      <c r="E237" s="62" t="str">
        <f>UPPER(IF($D236="","",VLOOKUP($D236,'[1]男雙準備名單'!$A$7:$V$71,7)))</f>
        <v>BYE</v>
      </c>
      <c r="F237" s="62">
        <f>IF($D236="","",VLOOKUP($D236,'[1]男雙準備名單'!$A$7:$V$71,8))</f>
        <v>0</v>
      </c>
      <c r="G237" s="91"/>
      <c r="H237" s="62">
        <f>IF($D236="","",VLOOKUP($D236,'[1]男雙準備名單'!$A$7:$V$71,9))</f>
        <v>0</v>
      </c>
      <c r="I237" s="75"/>
      <c r="J237" s="80"/>
      <c r="K237" s="93"/>
      <c r="L237" s="95"/>
      <c r="M237" s="96"/>
      <c r="N237" s="67"/>
      <c r="O237" s="68"/>
      <c r="P237" s="67"/>
      <c r="Q237" s="78"/>
      <c r="R237" s="70"/>
      <c r="T237" s="79" t="e">
        <f>#REF!</f>
        <v>#REF!</v>
      </c>
    </row>
    <row r="238" spans="1:20" s="71" customFormat="1" ht="9" customHeight="1">
      <c r="A238" s="73"/>
      <c r="B238" s="74"/>
      <c r="C238" s="74"/>
      <c r="D238" s="97"/>
      <c r="E238" s="80"/>
      <c r="F238" s="80"/>
      <c r="G238" s="81"/>
      <c r="H238" s="80"/>
      <c r="I238" s="98"/>
      <c r="J238" s="67"/>
      <c r="K238" s="99"/>
      <c r="L238" s="83" t="str">
        <f>UPPER(IF(OR(K239="a",K239="as"),J234,IF(OR(K239="b",K239="bs"),J242,)))</f>
        <v>賴隆平</v>
      </c>
      <c r="M238" s="77"/>
      <c r="N238" s="67"/>
      <c r="O238" s="68"/>
      <c r="P238" s="67"/>
      <c r="Q238" s="78"/>
      <c r="R238" s="70"/>
      <c r="T238" s="79" t="e">
        <f>#REF!</f>
        <v>#REF!</v>
      </c>
    </row>
    <row r="239" spans="1:20" s="71" customFormat="1" ht="9" customHeight="1">
      <c r="A239" s="73"/>
      <c r="B239" s="85"/>
      <c r="C239" s="85"/>
      <c r="D239" s="100"/>
      <c r="E239" s="67"/>
      <c r="F239" s="67"/>
      <c r="G239" s="86"/>
      <c r="H239" s="67"/>
      <c r="I239" s="101"/>
      <c r="J239" s="87" t="s">
        <v>14</v>
      </c>
      <c r="K239" s="88" t="s">
        <v>80</v>
      </c>
      <c r="L239" s="89" t="str">
        <f>UPPER(IF(OR(K239="a",K239="as"),J235,IF(OR(K239="b",K239="bs"),J243,)))</f>
        <v>王治平</v>
      </c>
      <c r="M239" s="90"/>
      <c r="N239" s="80"/>
      <c r="O239" s="77"/>
      <c r="P239" s="67"/>
      <c r="Q239" s="78"/>
      <c r="R239" s="70"/>
      <c r="T239" s="79" t="e">
        <f>#REF!</f>
        <v>#REF!</v>
      </c>
    </row>
    <row r="240" spans="1:20" s="71" customFormat="1" ht="9" customHeight="1">
      <c r="A240" s="73">
        <v>51</v>
      </c>
      <c r="B240" s="62">
        <f>IF($D240="","",VLOOKUP($D240,'[1]男雙準備名單'!$A$7:$V$71,20))</f>
        <v>0</v>
      </c>
      <c r="C240" s="62">
        <f>IF($D240="","",VLOOKUP($D240,'[1]男雙準備名單'!$A$7:$V$71,21))</f>
        <v>0</v>
      </c>
      <c r="D240" s="63">
        <v>19</v>
      </c>
      <c r="E240" s="62" t="str">
        <f>UPPER(IF($D240="","",VLOOKUP($D240,'[1]男雙準備名單'!$A$7:$V$71,2)))</f>
        <v>賴修華</v>
      </c>
      <c r="F240" s="62">
        <f>IF($D240="","",VLOOKUP($D240,'[1]男雙準備名單'!$A$7:$V$71,3))</f>
        <v>0</v>
      </c>
      <c r="G240" s="91"/>
      <c r="H240" s="62" t="str">
        <f>IF($D240="","",VLOOKUP($D240,'[1]男雙準備名單'!$A$7:$V$71,4))</f>
        <v>北投榮華球場</v>
      </c>
      <c r="I240" s="66"/>
      <c r="J240" s="67"/>
      <c r="K240" s="93"/>
      <c r="L240" s="67">
        <v>62</v>
      </c>
      <c r="M240" s="93"/>
      <c r="N240" s="94"/>
      <c r="O240" s="77"/>
      <c r="P240" s="67"/>
      <c r="Q240" s="78"/>
      <c r="R240" s="70"/>
      <c r="T240" s="79" t="e">
        <f>#REF!</f>
        <v>#REF!</v>
      </c>
    </row>
    <row r="241" spans="1:20" s="71" customFormat="1" ht="9" customHeight="1" thickBot="1">
      <c r="A241" s="73"/>
      <c r="B241" s="74"/>
      <c r="C241" s="74"/>
      <c r="D241" s="74"/>
      <c r="E241" s="62" t="str">
        <f>UPPER(IF($D240="","",VLOOKUP($D240,'[1]男雙準備名單'!$A$7:$V$71,7)))</f>
        <v>范揚基</v>
      </c>
      <c r="F241" s="62">
        <f>IF($D240="","",VLOOKUP($D240,'[1]男雙準備名單'!$A$7:$V$71,8))</f>
        <v>0</v>
      </c>
      <c r="G241" s="91"/>
      <c r="H241" s="62" t="str">
        <f>IF($D240="","",VLOOKUP($D240,'[1]男雙準備名單'!$A$7:$V$71,9))</f>
        <v>北投榮華球場</v>
      </c>
      <c r="I241" s="75"/>
      <c r="J241" s="76">
        <f>IF(I241="a",E240,IF(I241="b",E242,""))</f>
      </c>
      <c r="K241" s="93"/>
      <c r="L241" s="67"/>
      <c r="M241" s="93"/>
      <c r="N241" s="80"/>
      <c r="O241" s="77"/>
      <c r="P241" s="67"/>
      <c r="Q241" s="78"/>
      <c r="R241" s="70"/>
      <c r="T241" s="102" t="e">
        <f>#REF!</f>
        <v>#REF!</v>
      </c>
    </row>
    <row r="242" spans="1:18" s="71" customFormat="1" ht="9" customHeight="1">
      <c r="A242" s="73"/>
      <c r="B242" s="74"/>
      <c r="C242" s="74"/>
      <c r="D242" s="97"/>
      <c r="E242" s="80"/>
      <c r="F242" s="80"/>
      <c r="G242" s="81"/>
      <c r="H242" s="80"/>
      <c r="I242" s="82"/>
      <c r="J242" s="83" t="str">
        <f>UPPER(IF(OR(I243="a",I243="as"),E240,IF(OR(I243="b",I243="bs"),E244,)))</f>
        <v>賴修華</v>
      </c>
      <c r="K242" s="103"/>
      <c r="L242" s="67"/>
      <c r="M242" s="93"/>
      <c r="N242" s="80"/>
      <c r="O242" s="77"/>
      <c r="P242" s="67"/>
      <c r="Q242" s="78"/>
      <c r="R242" s="70"/>
    </row>
    <row r="243" spans="1:18" s="71" customFormat="1" ht="9" customHeight="1">
      <c r="A243" s="73"/>
      <c r="B243" s="85"/>
      <c r="C243" s="85"/>
      <c r="D243" s="100"/>
      <c r="E243" s="67"/>
      <c r="F243" s="67"/>
      <c r="G243" s="86"/>
      <c r="H243" s="87" t="s">
        <v>14</v>
      </c>
      <c r="I243" s="88" t="s">
        <v>80</v>
      </c>
      <c r="J243" s="89" t="str">
        <f>UPPER(IF(OR(I243="a",I243="as"),E241,IF(OR(I243="b",I243="bs"),E245,)))</f>
        <v>范揚基</v>
      </c>
      <c r="K243" s="104"/>
      <c r="L243" s="80"/>
      <c r="M243" s="93"/>
      <c r="N243" s="80"/>
      <c r="O243" s="77"/>
      <c r="P243" s="67"/>
      <c r="Q243" s="78"/>
      <c r="R243" s="70"/>
    </row>
    <row r="244" spans="1:18" s="71" customFormat="1" ht="9" customHeight="1">
      <c r="A244" s="73">
        <v>52</v>
      </c>
      <c r="B244" s="62">
        <f>IF($D244="","",VLOOKUP($D244,'[1]男雙準備名單'!$A$7:$V$71,20))</f>
        <v>0</v>
      </c>
      <c r="C244" s="62">
        <f>IF($D244="","",VLOOKUP($D244,'[1]男雙準備名單'!$A$7:$V$71,21))</f>
        <v>0</v>
      </c>
      <c r="D244" s="63">
        <v>39</v>
      </c>
      <c r="E244" s="62" t="str">
        <f>UPPER(IF($D244="","",VLOOKUP($D244,'[1]男雙準備名單'!$A$7:$V$71,2)))</f>
        <v>BYE</v>
      </c>
      <c r="F244" s="62">
        <f>IF($D244="","",VLOOKUP($D244,'[1]男雙準備名單'!$A$7:$V$71,3))</f>
        <v>0</v>
      </c>
      <c r="G244" s="91"/>
      <c r="H244" s="62">
        <f>IF($D244="","",VLOOKUP($D244,'[1]男雙準備名單'!$A$7:$V$71,4))</f>
        <v>0</v>
      </c>
      <c r="I244" s="92"/>
      <c r="J244" s="80"/>
      <c r="K244" s="77"/>
      <c r="L244" s="94"/>
      <c r="M244" s="103"/>
      <c r="N244" s="80"/>
      <c r="O244" s="77"/>
      <c r="P244" s="67"/>
      <c r="Q244" s="78"/>
      <c r="R244" s="70"/>
    </row>
    <row r="245" spans="1:18" s="71" customFormat="1" ht="9" customHeight="1">
      <c r="A245" s="73"/>
      <c r="B245" s="74"/>
      <c r="C245" s="74"/>
      <c r="D245" s="74"/>
      <c r="E245" s="62" t="str">
        <f>UPPER(IF($D244="","",VLOOKUP($D244,'[1]男雙準備名單'!$A$7:$V$71,7)))</f>
        <v>BYE</v>
      </c>
      <c r="F245" s="62">
        <f>IF($D244="","",VLOOKUP($D244,'[1]男雙準備名單'!$A$7:$V$71,8))</f>
        <v>0</v>
      </c>
      <c r="G245" s="91"/>
      <c r="H245" s="62">
        <f>IF($D244="","",VLOOKUP($D244,'[1]男雙準備名單'!$A$7:$V$71,9))</f>
        <v>0</v>
      </c>
      <c r="I245" s="75"/>
      <c r="J245" s="80"/>
      <c r="K245" s="77"/>
      <c r="L245" s="95"/>
      <c r="M245" s="105"/>
      <c r="N245" s="80"/>
      <c r="O245" s="77"/>
      <c r="P245" s="67"/>
      <c r="Q245" s="78"/>
      <c r="R245" s="70"/>
    </row>
    <row r="246" spans="1:18" s="71" customFormat="1" ht="9" customHeight="1">
      <c r="A246" s="73"/>
      <c r="B246" s="74"/>
      <c r="C246" s="74"/>
      <c r="D246" s="74"/>
      <c r="E246" s="80"/>
      <c r="F246" s="80"/>
      <c r="G246" s="81"/>
      <c r="H246" s="80"/>
      <c r="I246" s="98"/>
      <c r="J246" s="67"/>
      <c r="K246" s="68"/>
      <c r="L246" s="80"/>
      <c r="M246" s="99"/>
      <c r="N246" s="83" t="str">
        <f>UPPER(IF(OR(M247="a",M247="as"),L238,IF(OR(M247="b",M247="bs"),L254,)))</f>
        <v>賴隆平</v>
      </c>
      <c r="O246" s="77"/>
      <c r="P246" s="67"/>
      <c r="Q246" s="78"/>
      <c r="R246" s="70"/>
    </row>
    <row r="247" spans="1:18" s="71" customFormat="1" ht="9" customHeight="1">
      <c r="A247" s="73"/>
      <c r="B247" s="85"/>
      <c r="C247" s="85"/>
      <c r="D247" s="85"/>
      <c r="E247" s="67"/>
      <c r="F247" s="67"/>
      <c r="G247" s="86"/>
      <c r="H247" s="67"/>
      <c r="I247" s="101"/>
      <c r="J247" s="67"/>
      <c r="K247" s="68"/>
      <c r="L247" s="87" t="s">
        <v>14</v>
      </c>
      <c r="M247" s="88" t="s">
        <v>80</v>
      </c>
      <c r="N247" s="89" t="str">
        <f>UPPER(IF(OR(M247="a",M247="as"),L239,IF(OR(M247="b",M247="bs"),L255,)))</f>
        <v>王治平</v>
      </c>
      <c r="O247" s="90"/>
      <c r="P247" s="80"/>
      <c r="Q247" s="106"/>
      <c r="R247" s="70"/>
    </row>
    <row r="248" spans="1:18" s="71" customFormat="1" ht="9" customHeight="1">
      <c r="A248" s="73">
        <v>53</v>
      </c>
      <c r="B248" s="62">
        <f>IF($D248="","",VLOOKUP($D248,'[1]男雙準備名單'!$A$7:$V$71,20))</f>
        <v>0</v>
      </c>
      <c r="C248" s="62">
        <f>IF($D248="","",VLOOKUP($D248,'[1]男雙準備名單'!$A$7:$V$71,21))</f>
        <v>0</v>
      </c>
      <c r="D248" s="63">
        <v>33</v>
      </c>
      <c r="E248" s="64" t="str">
        <f>UPPER(IF($D248="","",VLOOKUP($D248,'[1]男雙準備名單'!$A$7:$V$71,2)))</f>
        <v>趙先臺</v>
      </c>
      <c r="F248" s="64">
        <f>IF($D248="","",VLOOKUP($D248,'[1]男雙準備名單'!$A$7:$V$71,3))</f>
        <v>0</v>
      </c>
      <c r="G248" s="65"/>
      <c r="H248" s="64" t="str">
        <f>IF($D248="","",VLOOKUP($D248,'[1]男雙準備名單'!$A$7:$V$71,4))</f>
        <v>公司</v>
      </c>
      <c r="I248" s="66"/>
      <c r="J248" s="67"/>
      <c r="K248" s="68"/>
      <c r="L248" s="67"/>
      <c r="M248" s="93"/>
      <c r="N248" s="67">
        <v>64</v>
      </c>
      <c r="O248" s="93"/>
      <c r="P248" s="67"/>
      <c r="Q248" s="106"/>
      <c r="R248" s="70"/>
    </row>
    <row r="249" spans="1:18" s="71" customFormat="1" ht="9" customHeight="1">
      <c r="A249" s="73"/>
      <c r="B249" s="74"/>
      <c r="C249" s="74"/>
      <c r="D249" s="74"/>
      <c r="E249" s="64" t="str">
        <f>UPPER(IF($D248="","",VLOOKUP($D248,'[1]男雙準備名單'!$A$7:$V$71,7)))</f>
        <v>趙遠</v>
      </c>
      <c r="F249" s="64">
        <f>IF($D248="","",VLOOKUP($D248,'[1]男雙準備名單'!$A$7:$V$71,8))</f>
        <v>0</v>
      </c>
      <c r="G249" s="65"/>
      <c r="H249" s="64" t="str">
        <f>IF($D248="","",VLOOKUP($D248,'[1]男雙準備名單'!$A$7:$V$71,9))</f>
        <v>民權國小</v>
      </c>
      <c r="I249" s="75"/>
      <c r="J249" s="76">
        <f>IF(I249="a",E248,IF(I249="b",E250,""))</f>
      </c>
      <c r="K249" s="77"/>
      <c r="L249" s="67"/>
      <c r="M249" s="93"/>
      <c r="N249" s="67"/>
      <c r="O249" s="93"/>
      <c r="P249" s="67"/>
      <c r="Q249" s="106"/>
      <c r="R249" s="70"/>
    </row>
    <row r="250" spans="1:18" s="71" customFormat="1" ht="9" customHeight="1">
      <c r="A250" s="73"/>
      <c r="B250" s="74"/>
      <c r="C250" s="74"/>
      <c r="D250" s="74"/>
      <c r="E250" s="80"/>
      <c r="F250" s="80"/>
      <c r="G250" s="81"/>
      <c r="H250" s="80"/>
      <c r="I250" s="82"/>
      <c r="J250" s="83" t="str">
        <f>UPPER(IF(OR(I251="a",I251="as"),E248,IF(OR(I251="b",I251="bs"),E252,)))</f>
        <v>曾煜翔</v>
      </c>
      <c r="K250" s="84"/>
      <c r="L250" s="67"/>
      <c r="M250" s="93"/>
      <c r="N250" s="67"/>
      <c r="O250" s="93"/>
      <c r="P250" s="67"/>
      <c r="Q250" s="106"/>
      <c r="R250" s="70"/>
    </row>
    <row r="251" spans="1:18" s="71" customFormat="1" ht="9" customHeight="1">
      <c r="A251" s="73"/>
      <c r="B251" s="85"/>
      <c r="C251" s="85"/>
      <c r="D251" s="85"/>
      <c r="E251" s="67"/>
      <c r="F251" s="67"/>
      <c r="G251" s="86"/>
      <c r="H251" s="87" t="s">
        <v>14</v>
      </c>
      <c r="I251" s="88" t="s">
        <v>82</v>
      </c>
      <c r="J251" s="89" t="str">
        <f>UPPER(IF(OR(I251="a",I251="as"),E249,IF(OR(I251="b",I251="bs"),E253,)))</f>
        <v>陳諾威</v>
      </c>
      <c r="K251" s="90"/>
      <c r="L251" s="80"/>
      <c r="M251" s="93"/>
      <c r="N251" s="67"/>
      <c r="O251" s="93"/>
      <c r="P251" s="67"/>
      <c r="Q251" s="106"/>
      <c r="R251" s="70"/>
    </row>
    <row r="252" spans="1:18" s="71" customFormat="1" ht="9" customHeight="1">
      <c r="A252" s="73">
        <v>54</v>
      </c>
      <c r="B252" s="62">
        <f>IF($D252="","",VLOOKUP($D252,'[1]男雙準備名單'!$A$7:$V$71,20))</f>
        <v>0</v>
      </c>
      <c r="C252" s="62">
        <f>IF($D252="","",VLOOKUP($D252,'[1]男雙準備名單'!$A$7:$V$71,21))</f>
        <v>0</v>
      </c>
      <c r="D252" s="63">
        <v>21</v>
      </c>
      <c r="E252" s="62" t="str">
        <f>UPPER(IF($D252="","",VLOOKUP($D252,'[1]男雙準備名單'!$A$7:$V$71,2)))</f>
        <v>曾煜翔</v>
      </c>
      <c r="F252" s="62">
        <f>IF($D252="","",VLOOKUP($D252,'[1]男雙準備名單'!$A$7:$V$71,3))</f>
        <v>0</v>
      </c>
      <c r="G252" s="91"/>
      <c r="H252" s="62" t="str">
        <f>IF($D252="","",VLOOKUP($D252,'[1]男雙準備名單'!$A$7:$V$71,4))</f>
        <v>育達商葉科技大學</v>
      </c>
      <c r="I252" s="92"/>
      <c r="J252" s="80">
        <v>61</v>
      </c>
      <c r="K252" s="93"/>
      <c r="L252" s="94"/>
      <c r="M252" s="103"/>
      <c r="N252" s="67"/>
      <c r="O252" s="93"/>
      <c r="P252" s="67"/>
      <c r="Q252" s="106"/>
      <c r="R252" s="70"/>
    </row>
    <row r="253" spans="1:18" s="71" customFormat="1" ht="9" customHeight="1">
      <c r="A253" s="73"/>
      <c r="B253" s="74"/>
      <c r="C253" s="74"/>
      <c r="D253" s="74"/>
      <c r="E253" s="62" t="str">
        <f>UPPER(IF($D252="","",VLOOKUP($D252,'[1]男雙準備名單'!$A$7:$V$71,7)))</f>
        <v>陳諾威</v>
      </c>
      <c r="F253" s="62">
        <f>IF($D252="","",VLOOKUP($D252,'[1]男雙準備名單'!$A$7:$V$71,8))</f>
        <v>0</v>
      </c>
      <c r="G253" s="91"/>
      <c r="H253" s="62" t="str">
        <f>IF($D252="","",VLOOKUP($D252,'[1]男雙準備名單'!$A$7:$V$71,9))</f>
        <v>育達商葉科技大學</v>
      </c>
      <c r="I253" s="75"/>
      <c r="J253" s="80"/>
      <c r="K253" s="93"/>
      <c r="L253" s="95"/>
      <c r="M253" s="105"/>
      <c r="N253" s="67"/>
      <c r="O253" s="93"/>
      <c r="P253" s="67"/>
      <c r="Q253" s="106"/>
      <c r="R253" s="70"/>
    </row>
    <row r="254" spans="1:18" s="71" customFormat="1" ht="9" customHeight="1">
      <c r="A254" s="73"/>
      <c r="B254" s="74"/>
      <c r="C254" s="74"/>
      <c r="D254" s="97"/>
      <c r="E254" s="80"/>
      <c r="F254" s="80"/>
      <c r="G254" s="81"/>
      <c r="H254" s="80"/>
      <c r="I254" s="98"/>
      <c r="J254" s="67"/>
      <c r="K254" s="99"/>
      <c r="L254" s="83" t="str">
        <f>UPPER(IF(OR(K255="a",K255="as"),J250,IF(OR(K255="b",K255="bs"),J258,)))</f>
        <v>曾煜翔</v>
      </c>
      <c r="M254" s="93"/>
      <c r="N254" s="67"/>
      <c r="O254" s="93"/>
      <c r="P254" s="67"/>
      <c r="Q254" s="106"/>
      <c r="R254" s="70"/>
    </row>
    <row r="255" spans="1:18" s="71" customFormat="1" ht="9" customHeight="1">
      <c r="A255" s="73"/>
      <c r="B255" s="85"/>
      <c r="C255" s="85"/>
      <c r="D255" s="100"/>
      <c r="E255" s="67"/>
      <c r="F255" s="67"/>
      <c r="G255" s="86"/>
      <c r="H255" s="67"/>
      <c r="I255" s="101"/>
      <c r="J255" s="87" t="s">
        <v>14</v>
      </c>
      <c r="K255" s="88" t="s">
        <v>80</v>
      </c>
      <c r="L255" s="89" t="str">
        <f>UPPER(IF(OR(K255="a",K255="as"),J251,IF(OR(K255="b",K255="bs"),J259,)))</f>
        <v>陳諾威</v>
      </c>
      <c r="M255" s="104"/>
      <c r="N255" s="80"/>
      <c r="O255" s="93"/>
      <c r="P255" s="67"/>
      <c r="Q255" s="106"/>
      <c r="R255" s="70"/>
    </row>
    <row r="256" spans="1:18" s="71" customFormat="1" ht="9" customHeight="1">
      <c r="A256" s="73">
        <v>55</v>
      </c>
      <c r="B256" s="62">
        <f>IF($D256="","",VLOOKUP($D256,'[1]男雙準備名單'!$A$7:$V$71,20))</f>
        <v>0</v>
      </c>
      <c r="C256" s="62">
        <f>IF($D256="","",VLOOKUP($D256,'[1]男雙準備名單'!$A$7:$V$71,21))</f>
        <v>0</v>
      </c>
      <c r="D256" s="63">
        <v>8</v>
      </c>
      <c r="E256" s="62" t="str">
        <f>UPPER(IF($D256="","",VLOOKUP($D256,'[1]男雙準備名單'!$A$7:$V$71,2)))</f>
        <v>林俊宏</v>
      </c>
      <c r="F256" s="62">
        <f>IF($D256="","",VLOOKUP($D256,'[1]男雙準備名單'!$A$7:$V$71,3))</f>
        <v>0</v>
      </c>
      <c r="G256" s="91"/>
      <c r="H256" s="62" t="str">
        <f>IF($D256="","",VLOOKUP($D256,'[1]男雙準備名單'!$A$7:$V$71,4))</f>
        <v>誠業法律事務所</v>
      </c>
      <c r="I256" s="66"/>
      <c r="J256" s="67"/>
      <c r="K256" s="93"/>
      <c r="L256" s="67">
        <v>63</v>
      </c>
      <c r="M256" s="107"/>
      <c r="N256" s="94"/>
      <c r="O256" s="93"/>
      <c r="P256" s="67"/>
      <c r="Q256" s="106"/>
      <c r="R256" s="70"/>
    </row>
    <row r="257" spans="1:18" s="71" customFormat="1" ht="9" customHeight="1">
      <c r="A257" s="73"/>
      <c r="B257" s="74"/>
      <c r="C257" s="74"/>
      <c r="D257" s="74"/>
      <c r="E257" s="62" t="str">
        <f>UPPER(IF($D256="","",VLOOKUP($D256,'[1]男雙準備名單'!$A$7:$V$71,7)))</f>
        <v>劉上銘</v>
      </c>
      <c r="F257" s="62">
        <f>IF($D256="","",VLOOKUP($D256,'[1]男雙準備名單'!$A$7:$V$71,8))</f>
        <v>0</v>
      </c>
      <c r="G257" s="91"/>
      <c r="H257" s="62" t="str">
        <f>IF($D256="","",VLOOKUP($D256,'[1]男雙準備名單'!$A$7:$V$71,9))</f>
        <v>誠業法律事務所</v>
      </c>
      <c r="I257" s="75"/>
      <c r="J257" s="76">
        <f>IF(I257="a",E256,IF(I257="b",E258,""))</f>
      </c>
      <c r="K257" s="93"/>
      <c r="L257" s="67"/>
      <c r="M257" s="77"/>
      <c r="N257" s="80"/>
      <c r="O257" s="93"/>
      <c r="P257" s="67"/>
      <c r="Q257" s="106"/>
      <c r="R257" s="70"/>
    </row>
    <row r="258" spans="1:18" s="71" customFormat="1" ht="9" customHeight="1">
      <c r="A258" s="73"/>
      <c r="B258" s="74"/>
      <c r="C258" s="74"/>
      <c r="D258" s="97"/>
      <c r="E258" s="80"/>
      <c r="F258" s="80"/>
      <c r="G258" s="81"/>
      <c r="H258" s="80"/>
      <c r="I258" s="82"/>
      <c r="J258" s="83" t="str">
        <f>UPPER(IF(OR(I259="a",I259="as"),E256,IF(OR(I259="b",I259="bs"),E260,)))</f>
        <v>林俊宏</v>
      </c>
      <c r="K258" s="103"/>
      <c r="L258" s="67"/>
      <c r="M258" s="77"/>
      <c r="N258" s="80"/>
      <c r="O258" s="93"/>
      <c r="P258" s="67"/>
      <c r="Q258" s="106"/>
      <c r="R258" s="70"/>
    </row>
    <row r="259" spans="1:18" s="71" customFormat="1" ht="9" customHeight="1">
      <c r="A259" s="73"/>
      <c r="B259" s="85"/>
      <c r="C259" s="85"/>
      <c r="D259" s="100"/>
      <c r="E259" s="67"/>
      <c r="F259" s="67"/>
      <c r="G259" s="86"/>
      <c r="H259" s="87" t="s">
        <v>14</v>
      </c>
      <c r="I259" s="88" t="s">
        <v>80</v>
      </c>
      <c r="J259" s="89" t="str">
        <f>UPPER(IF(OR(I259="a",I259="as"),E257,IF(OR(I259="b",I259="bs"),E261,)))</f>
        <v>劉上銘</v>
      </c>
      <c r="K259" s="104"/>
      <c r="L259" s="80"/>
      <c r="M259" s="77"/>
      <c r="N259" s="80"/>
      <c r="O259" s="93"/>
      <c r="P259" s="67"/>
      <c r="Q259" s="106"/>
      <c r="R259" s="70"/>
    </row>
    <row r="260" spans="1:18" s="71" customFormat="1" ht="9" customHeight="1">
      <c r="A260" s="61">
        <v>56</v>
      </c>
      <c r="B260" s="62">
        <f>IF($D260="","",VLOOKUP($D260,'[1]男雙準備名單'!$A$7:$V$71,20))</f>
        <v>0</v>
      </c>
      <c r="C260" s="62">
        <f>IF($D260="","",VLOOKUP($D260,'[1]男雙準備名單'!$A$7:$V$71,21))</f>
        <v>0</v>
      </c>
      <c r="D260" s="205">
        <v>26</v>
      </c>
      <c r="E260" s="62" t="str">
        <f>UPPER(IF($D260="","",VLOOKUP($D260,'[1]男雙準備名單'!$A$7:$V$71,2)))</f>
        <v>朱冠州</v>
      </c>
      <c r="F260" s="62">
        <f>IF($D260="","",VLOOKUP($D260,'[1]男雙準備名單'!$A$7:$V$71,3))</f>
        <v>0</v>
      </c>
      <c r="G260" s="91"/>
      <c r="H260" s="62">
        <f>IF($D260="","",VLOOKUP($D260,'[1]男雙準備名單'!$A$7:$V$71,4))</f>
        <v>0</v>
      </c>
      <c r="I260" s="92"/>
      <c r="J260" s="80">
        <v>64</v>
      </c>
      <c r="K260" s="77"/>
      <c r="L260" s="94"/>
      <c r="M260" s="84"/>
      <c r="N260" s="80"/>
      <c r="O260" s="93"/>
      <c r="P260" s="67"/>
      <c r="Q260" s="106"/>
      <c r="R260" s="70"/>
    </row>
    <row r="261" spans="1:18" s="71" customFormat="1" ht="9" customHeight="1">
      <c r="A261" s="73"/>
      <c r="B261" s="74"/>
      <c r="C261" s="74"/>
      <c r="D261" s="74"/>
      <c r="E261" s="62" t="str">
        <f>UPPER(IF($D260="","",VLOOKUP($D260,'[1]男雙準備名單'!$A$7:$V$71,7)))</f>
        <v>翁軒翊</v>
      </c>
      <c r="F261" s="62">
        <f>IF($D260="","",VLOOKUP($D260,'[1]男雙準備名單'!$A$7:$V$71,8))</f>
        <v>0</v>
      </c>
      <c r="G261" s="91"/>
      <c r="H261" s="62">
        <f>IF($D260="","",VLOOKUP($D260,'[1]男雙準備名單'!$A$7:$V$71,9))</f>
        <v>0</v>
      </c>
      <c r="I261" s="75"/>
      <c r="J261" s="80"/>
      <c r="K261" s="77"/>
      <c r="L261" s="95"/>
      <c r="M261" s="96"/>
      <c r="N261" s="80"/>
      <c r="O261" s="93"/>
      <c r="P261" s="67"/>
      <c r="Q261" s="106"/>
      <c r="R261" s="70"/>
    </row>
    <row r="262" spans="1:18" s="71" customFormat="1" ht="9" customHeight="1">
      <c r="A262" s="73"/>
      <c r="B262" s="74"/>
      <c r="C262" s="74"/>
      <c r="D262" s="97"/>
      <c r="E262" s="80"/>
      <c r="F262" s="80"/>
      <c r="G262" s="81"/>
      <c r="H262" s="80"/>
      <c r="I262" s="98"/>
      <c r="J262" s="67"/>
      <c r="K262" s="68"/>
      <c r="L262" s="80"/>
      <c r="M262" s="77"/>
      <c r="N262" s="77"/>
      <c r="O262" s="99"/>
      <c r="P262" s="83" t="str">
        <f>UPPER(IF(OR(O263="a",O263="as"),N246,IF(OR(O263="b",O263="bs"),N278,)))</f>
        <v>賴隆平</v>
      </c>
      <c r="Q262" s="108"/>
      <c r="R262" s="70"/>
    </row>
    <row r="263" spans="1:18" s="71" customFormat="1" ht="9" customHeight="1">
      <c r="A263" s="73"/>
      <c r="B263" s="85"/>
      <c r="C263" s="85"/>
      <c r="D263" s="100"/>
      <c r="E263" s="67"/>
      <c r="F263" s="67"/>
      <c r="G263" s="86"/>
      <c r="H263" s="67"/>
      <c r="I263" s="101"/>
      <c r="J263" s="67"/>
      <c r="K263" s="68"/>
      <c r="L263" s="80"/>
      <c r="M263" s="77"/>
      <c r="N263" s="87" t="s">
        <v>14</v>
      </c>
      <c r="O263" s="88" t="s">
        <v>80</v>
      </c>
      <c r="P263" s="89" t="str">
        <f>UPPER(IF(OR(O263="a",O263="as"),N247,IF(OR(O263="b",O263="bs"),N279,)))</f>
        <v>王治平</v>
      </c>
      <c r="Q263" s="109"/>
      <c r="R263" s="70"/>
    </row>
    <row r="264" spans="1:18" s="71" customFormat="1" ht="9" customHeight="1">
      <c r="A264" s="61">
        <v>57</v>
      </c>
      <c r="B264" s="62">
        <f>IF($D264="","",VLOOKUP($D264,'[1]男雙準備名單'!$A$7:$V$71,20))</f>
        <v>0</v>
      </c>
      <c r="C264" s="62">
        <f>IF($D264="","",VLOOKUP($D264,'[1]男雙準備名單'!$A$7:$V$71,21))</f>
        <v>0</v>
      </c>
      <c r="D264" s="205">
        <v>23</v>
      </c>
      <c r="E264" s="62" t="str">
        <f>UPPER(IF($D264="","",VLOOKUP($D264,'[1]男雙準備名單'!$A$7:$V$71,2)))</f>
        <v>蘇睿杰</v>
      </c>
      <c r="F264" s="62">
        <f>IF($D264="","",VLOOKUP($D264,'[1]男雙準備名單'!$A$7:$V$71,3))</f>
        <v>0</v>
      </c>
      <c r="G264" s="91"/>
      <c r="H264" s="62">
        <f>IF($D264="","",VLOOKUP($D264,'[1]男雙準備名單'!$A$7:$V$71,4))</f>
        <v>0</v>
      </c>
      <c r="I264" s="66"/>
      <c r="J264" s="67"/>
      <c r="K264" s="68"/>
      <c r="L264" s="67"/>
      <c r="M264" s="68"/>
      <c r="N264" s="67"/>
      <c r="O264" s="93"/>
      <c r="P264" s="94" t="s">
        <v>81</v>
      </c>
      <c r="Q264" s="106"/>
      <c r="R264" s="70"/>
    </row>
    <row r="265" spans="1:18" s="71" customFormat="1" ht="9" customHeight="1">
      <c r="A265" s="73"/>
      <c r="B265" s="74"/>
      <c r="C265" s="74"/>
      <c r="D265" s="74"/>
      <c r="E265" s="62" t="str">
        <f>UPPER(IF($D264="","",VLOOKUP($D264,'[1]男雙準備名單'!$A$7:$V$71,7)))</f>
        <v>余舒桓</v>
      </c>
      <c r="F265" s="62">
        <f>IF($D264="","",VLOOKUP($D264,'[1]男雙準備名單'!$A$7:$V$71,8))</f>
        <v>0</v>
      </c>
      <c r="G265" s="91"/>
      <c r="H265" s="62" t="str">
        <f>IF($D264="","",VLOOKUP($D264,'[1]男雙準備名單'!$A$7:$V$71,9))</f>
        <v>台灣大學</v>
      </c>
      <c r="I265" s="75"/>
      <c r="J265" s="76">
        <f>IF(I265="a",E264,IF(I265="b",E266,""))</f>
      </c>
      <c r="K265" s="77"/>
      <c r="L265" s="67"/>
      <c r="M265" s="68"/>
      <c r="N265" s="67"/>
      <c r="O265" s="93"/>
      <c r="P265" s="95"/>
      <c r="Q265" s="110"/>
      <c r="R265" s="70"/>
    </row>
    <row r="266" spans="1:18" s="71" customFormat="1" ht="9" customHeight="1">
      <c r="A266" s="73"/>
      <c r="B266" s="74"/>
      <c r="C266" s="74"/>
      <c r="D266" s="97"/>
      <c r="E266" s="80"/>
      <c r="F266" s="80"/>
      <c r="G266" s="81"/>
      <c r="H266" s="80"/>
      <c r="I266" s="82"/>
      <c r="J266" s="83" t="str">
        <f>UPPER(IF(OR(I267="a",I267="as"),E264,IF(OR(I267="b",I267="bs"),E268,)))</f>
        <v>蘇睿杰</v>
      </c>
      <c r="K266" s="84"/>
      <c r="L266" s="67"/>
      <c r="M266" s="68"/>
      <c r="N266" s="67"/>
      <c r="O266" s="93"/>
      <c r="P266" s="67"/>
      <c r="Q266" s="106"/>
      <c r="R266" s="70"/>
    </row>
    <row r="267" spans="1:18" s="71" customFormat="1" ht="9" customHeight="1">
      <c r="A267" s="73"/>
      <c r="B267" s="85"/>
      <c r="C267" s="85"/>
      <c r="D267" s="100"/>
      <c r="E267" s="67"/>
      <c r="F267" s="67"/>
      <c r="G267" s="86"/>
      <c r="H267" s="87" t="s">
        <v>14</v>
      </c>
      <c r="I267" s="88" t="s">
        <v>80</v>
      </c>
      <c r="J267" s="89" t="str">
        <f>UPPER(IF(OR(I267="a",I267="as"),E265,IF(OR(I267="b",I267="bs"),E269,)))</f>
        <v>余舒桓</v>
      </c>
      <c r="K267" s="90"/>
      <c r="L267" s="80"/>
      <c r="M267" s="77"/>
      <c r="N267" s="67"/>
      <c r="O267" s="93"/>
      <c r="P267" s="67"/>
      <c r="Q267" s="106"/>
      <c r="R267" s="70"/>
    </row>
    <row r="268" spans="1:18" s="71" customFormat="1" ht="9" customHeight="1">
      <c r="A268" s="73">
        <v>58</v>
      </c>
      <c r="B268" s="62">
        <f>IF($D268="","",VLOOKUP($D268,'[1]男雙準備名單'!$A$7:$V$71,20))</f>
        <v>0</v>
      </c>
      <c r="C268" s="62">
        <f>IF($D268="","",VLOOKUP($D268,'[1]男雙準備名單'!$A$7:$V$71,21))</f>
        <v>0</v>
      </c>
      <c r="D268" s="63">
        <v>4</v>
      </c>
      <c r="E268" s="62" t="str">
        <f>UPPER(IF($D268="","",VLOOKUP($D268,'[1]男雙準備名單'!$A$7:$V$71,2)))</f>
        <v>許庭滈</v>
      </c>
      <c r="F268" s="62">
        <f>IF($D268="","",VLOOKUP($D268,'[1]男雙準備名單'!$A$7:$V$71,3))</f>
        <v>0</v>
      </c>
      <c r="G268" s="91"/>
      <c r="H268" s="62" t="str">
        <f>IF($D268="","",VLOOKUP($D268,'[1]男雙準備名單'!$A$7:$V$71,4))</f>
        <v>北市民權國小</v>
      </c>
      <c r="I268" s="92"/>
      <c r="J268" s="80">
        <v>63</v>
      </c>
      <c r="K268" s="93"/>
      <c r="L268" s="94"/>
      <c r="M268" s="84"/>
      <c r="N268" s="67"/>
      <c r="O268" s="93"/>
      <c r="P268" s="67"/>
      <c r="Q268" s="106"/>
      <c r="R268" s="70"/>
    </row>
    <row r="269" spans="1:18" s="71" customFormat="1" ht="9" customHeight="1">
      <c r="A269" s="73"/>
      <c r="B269" s="74"/>
      <c r="C269" s="74"/>
      <c r="D269" s="74"/>
      <c r="E269" s="62" t="str">
        <f>UPPER(IF($D268="","",VLOOKUP($D268,'[1]男雙準備名單'!$A$7:$V$71,7)))</f>
        <v>毛宗璿</v>
      </c>
      <c r="F269" s="62">
        <f>IF($D268="","",VLOOKUP($D268,'[1]男雙準備名單'!$A$7:$V$71,8))</f>
        <v>0</v>
      </c>
      <c r="G269" s="91"/>
      <c r="H269" s="62" t="str">
        <f>IF($D268="","",VLOOKUP($D268,'[1]男雙準備名單'!$A$7:$V$71,9))</f>
        <v>北市民權國小</v>
      </c>
      <c r="I269" s="75"/>
      <c r="J269" s="80"/>
      <c r="K269" s="93"/>
      <c r="L269" s="95"/>
      <c r="M269" s="96"/>
      <c r="N269" s="67"/>
      <c r="O269" s="93"/>
      <c r="P269" s="67"/>
      <c r="Q269" s="106"/>
      <c r="R269" s="70"/>
    </row>
    <row r="270" spans="1:18" s="71" customFormat="1" ht="9" customHeight="1">
      <c r="A270" s="73"/>
      <c r="B270" s="74"/>
      <c r="C270" s="74"/>
      <c r="D270" s="97"/>
      <c r="E270" s="80"/>
      <c r="F270" s="80"/>
      <c r="G270" s="81"/>
      <c r="H270" s="80"/>
      <c r="I270" s="98"/>
      <c r="J270" s="67"/>
      <c r="K270" s="99"/>
      <c r="L270" s="83" t="str">
        <f>UPPER(IF(OR(K271="a",K271="as"),J266,IF(OR(K271="b",K271="bs"),J274,)))</f>
        <v>蘇睿杰</v>
      </c>
      <c r="M270" s="77"/>
      <c r="N270" s="67"/>
      <c r="O270" s="93"/>
      <c r="P270" s="67"/>
      <c r="Q270" s="106"/>
      <c r="R270" s="70"/>
    </row>
    <row r="271" spans="1:18" s="71" customFormat="1" ht="9" customHeight="1">
      <c r="A271" s="73"/>
      <c r="B271" s="85"/>
      <c r="C271" s="85"/>
      <c r="D271" s="100"/>
      <c r="E271" s="67"/>
      <c r="F271" s="67"/>
      <c r="G271" s="86"/>
      <c r="H271" s="67"/>
      <c r="I271" s="101"/>
      <c r="J271" s="87" t="s">
        <v>14</v>
      </c>
      <c r="K271" s="88" t="s">
        <v>80</v>
      </c>
      <c r="L271" s="89" t="str">
        <f>UPPER(IF(OR(K271="a",K271="as"),J267,IF(OR(K271="b",K271="bs"),J275,)))</f>
        <v>余舒桓</v>
      </c>
      <c r="M271" s="90"/>
      <c r="N271" s="80"/>
      <c r="O271" s="93"/>
      <c r="P271" s="67"/>
      <c r="Q271" s="106"/>
      <c r="R271" s="70"/>
    </row>
    <row r="272" spans="1:18" s="71" customFormat="1" ht="9" customHeight="1">
      <c r="A272" s="73">
        <v>59</v>
      </c>
      <c r="B272" s="62">
        <f>IF($D272="","",VLOOKUP($D272,'[1]男雙準備名單'!$A$7:$V$71,20))</f>
        <v>0</v>
      </c>
      <c r="C272" s="62">
        <f>IF($D272="","",VLOOKUP($D272,'[1]男雙準備名單'!$A$7:$V$71,21))</f>
        <v>0</v>
      </c>
      <c r="D272" s="63">
        <v>27</v>
      </c>
      <c r="E272" s="62" t="str">
        <f>UPPER(IF($D272="","",VLOOKUP($D272,'[1]男雙準備名單'!$A$7:$V$71,2)))</f>
        <v>王偉航</v>
      </c>
      <c r="F272" s="62">
        <f>IF($D272="","",VLOOKUP($D272,'[1]男雙準備名單'!$A$7:$V$71,3))</f>
        <v>0</v>
      </c>
      <c r="G272" s="91"/>
      <c r="H272" s="62" t="str">
        <f>IF($D272="","",VLOOKUP($D272,'[1]男雙準備名單'!$A$7:$V$71,4))</f>
        <v>國防部</v>
      </c>
      <c r="I272" s="66"/>
      <c r="J272" s="67"/>
      <c r="K272" s="93"/>
      <c r="L272" s="67">
        <v>75</v>
      </c>
      <c r="M272" s="93"/>
      <c r="N272" s="94"/>
      <c r="O272" s="93"/>
      <c r="P272" s="67"/>
      <c r="Q272" s="106"/>
      <c r="R272" s="70"/>
    </row>
    <row r="273" spans="1:18" s="71" customFormat="1" ht="9" customHeight="1">
      <c r="A273" s="73"/>
      <c r="B273" s="74"/>
      <c r="C273" s="74"/>
      <c r="D273" s="74"/>
      <c r="E273" s="62" t="str">
        <f>UPPER(IF($D272="","",VLOOKUP($D272,'[1]男雙準備名單'!$A$7:$V$71,7)))</f>
        <v>劉陳祥</v>
      </c>
      <c r="F273" s="62">
        <f>IF($D272="","",VLOOKUP($D272,'[1]男雙準備名單'!$A$7:$V$71,8))</f>
        <v>0</v>
      </c>
      <c r="G273" s="91"/>
      <c r="H273" s="62">
        <f>IF($D272="","",VLOOKUP($D272,'[1]男雙準備名單'!$A$7:$V$71,9))</f>
        <v>0</v>
      </c>
      <c r="I273" s="75"/>
      <c r="J273" s="76">
        <f>IF(I273="a",E272,IF(I273="b",E274,""))</f>
      </c>
      <c r="K273" s="93"/>
      <c r="L273" s="67"/>
      <c r="M273" s="93"/>
      <c r="N273" s="80"/>
      <c r="O273" s="93"/>
      <c r="P273" s="67"/>
      <c r="Q273" s="106"/>
      <c r="R273" s="70"/>
    </row>
    <row r="274" spans="1:18" s="71" customFormat="1" ht="9" customHeight="1">
      <c r="A274" s="73"/>
      <c r="B274" s="74"/>
      <c r="C274" s="74"/>
      <c r="D274" s="74"/>
      <c r="E274" s="80"/>
      <c r="F274" s="80"/>
      <c r="G274" s="81"/>
      <c r="H274" s="80"/>
      <c r="I274" s="82"/>
      <c r="J274" s="83" t="str">
        <f>UPPER(IF(OR(I275="a",I275="as"),E272,IF(OR(I275="b",I275="bs"),E276,)))</f>
        <v>王偉航</v>
      </c>
      <c r="K274" s="103"/>
      <c r="L274" s="67"/>
      <c r="M274" s="93"/>
      <c r="N274" s="80"/>
      <c r="O274" s="93"/>
      <c r="P274" s="67"/>
      <c r="Q274" s="106"/>
      <c r="R274" s="70"/>
    </row>
    <row r="275" spans="1:18" s="71" customFormat="1" ht="9" customHeight="1">
      <c r="A275" s="73"/>
      <c r="B275" s="85"/>
      <c r="C275" s="85"/>
      <c r="D275" s="85"/>
      <c r="E275" s="67"/>
      <c r="F275" s="67"/>
      <c r="G275" s="86"/>
      <c r="H275" s="87" t="s">
        <v>14</v>
      </c>
      <c r="I275" s="88" t="s">
        <v>80</v>
      </c>
      <c r="J275" s="89" t="str">
        <f>UPPER(IF(OR(I275="a",I275="as"),E273,IF(OR(I275="b",I275="bs"),E277,)))</f>
        <v>劉陳祥</v>
      </c>
      <c r="K275" s="104"/>
      <c r="L275" s="80"/>
      <c r="M275" s="93"/>
      <c r="N275" s="80"/>
      <c r="O275" s="93"/>
      <c r="P275" s="67"/>
      <c r="Q275" s="106"/>
      <c r="R275" s="70"/>
    </row>
    <row r="276" spans="1:18" s="71" customFormat="1" ht="9" customHeight="1">
      <c r="A276" s="73">
        <v>60</v>
      </c>
      <c r="B276" s="62">
        <f>IF($D276="","",VLOOKUP($D276,'[1]男雙準備名單'!$A$7:$V$71,20))</f>
        <v>0</v>
      </c>
      <c r="C276" s="62">
        <f>IF($D276="","",VLOOKUP($D276,'[1]男雙準備名單'!$A$7:$V$71,21))</f>
        <v>0</v>
      </c>
      <c r="D276" s="63">
        <v>20</v>
      </c>
      <c r="E276" s="64" t="str">
        <f>UPPER(IF($D276="","",VLOOKUP($D276,'[1]男雙準備名單'!$A$7:$V$71,2)))</f>
        <v>蔡政原</v>
      </c>
      <c r="F276" s="64">
        <f>IF($D276="","",VLOOKUP($D276,'[1]男雙準備名單'!$A$7:$V$71,3))</f>
        <v>0</v>
      </c>
      <c r="G276" s="65"/>
      <c r="H276" s="64" t="str">
        <f>IF($D276="","",VLOOKUP($D276,'[1]男雙準備名單'!$A$7:$V$71,4))</f>
        <v>台科大</v>
      </c>
      <c r="I276" s="92"/>
      <c r="J276" s="80" t="s">
        <v>83</v>
      </c>
      <c r="K276" s="77"/>
      <c r="L276" s="94"/>
      <c r="M276" s="103"/>
      <c r="N276" s="80"/>
      <c r="O276" s="93"/>
      <c r="P276" s="67"/>
      <c r="Q276" s="106"/>
      <c r="R276" s="70"/>
    </row>
    <row r="277" spans="1:18" s="71" customFormat="1" ht="9" customHeight="1">
      <c r="A277" s="73"/>
      <c r="B277" s="74"/>
      <c r="C277" s="74"/>
      <c r="D277" s="74"/>
      <c r="E277" s="64" t="str">
        <f>UPPER(IF($D276="","",VLOOKUP($D276,'[1]男雙準備名單'!$A$7:$V$71,7)))</f>
        <v>吳信哲</v>
      </c>
      <c r="F277" s="64">
        <f>IF($D276="","",VLOOKUP($D276,'[1]男雙準備名單'!$A$7:$V$71,8))</f>
        <v>0</v>
      </c>
      <c r="G277" s="65"/>
      <c r="H277" s="64">
        <f>IF($D276="","",VLOOKUP($D276,'[1]男雙準備名單'!$A$7:$V$71,9))</f>
        <v>0</v>
      </c>
      <c r="I277" s="75"/>
      <c r="J277" s="80"/>
      <c r="K277" s="77"/>
      <c r="L277" s="95"/>
      <c r="M277" s="105"/>
      <c r="N277" s="80"/>
      <c r="O277" s="93"/>
      <c r="P277" s="67"/>
      <c r="Q277" s="106"/>
      <c r="R277" s="70"/>
    </row>
    <row r="278" spans="1:18" s="71" customFormat="1" ht="9" customHeight="1">
      <c r="A278" s="73"/>
      <c r="B278" s="74"/>
      <c r="C278" s="74"/>
      <c r="D278" s="74"/>
      <c r="E278" s="80"/>
      <c r="F278" s="80"/>
      <c r="G278" s="81"/>
      <c r="H278" s="80"/>
      <c r="I278" s="98"/>
      <c r="J278" s="67"/>
      <c r="K278" s="68"/>
      <c r="L278" s="80"/>
      <c r="M278" s="99"/>
      <c r="N278" s="83" t="str">
        <f>UPPER(IF(OR(M279="a",M279="as"),L270,IF(OR(M279="b",M279="bs"),L286,)))</f>
        <v>蘇睿杰</v>
      </c>
      <c r="O278" s="93"/>
      <c r="P278" s="67"/>
      <c r="Q278" s="106"/>
      <c r="R278" s="70"/>
    </row>
    <row r="279" spans="1:18" s="71" customFormat="1" ht="9" customHeight="1">
      <c r="A279" s="73"/>
      <c r="B279" s="85"/>
      <c r="C279" s="85"/>
      <c r="D279" s="85"/>
      <c r="E279" s="67"/>
      <c r="F279" s="67"/>
      <c r="G279" s="86"/>
      <c r="H279" s="67"/>
      <c r="I279" s="101"/>
      <c r="J279" s="67"/>
      <c r="K279" s="68"/>
      <c r="L279" s="87" t="s">
        <v>14</v>
      </c>
      <c r="M279" s="88" t="s">
        <v>80</v>
      </c>
      <c r="N279" s="89" t="str">
        <f>UPPER(IF(OR(M279="a",M279="as"),L271,IF(OR(M279="b",M279="bs"),L287,)))</f>
        <v>余舒桓</v>
      </c>
      <c r="O279" s="104"/>
      <c r="P279" s="80"/>
      <c r="Q279" s="106"/>
      <c r="R279" s="70"/>
    </row>
    <row r="280" spans="1:18" s="71" customFormat="1" ht="9" customHeight="1">
      <c r="A280" s="73">
        <v>61</v>
      </c>
      <c r="B280" s="62">
        <f>IF($D280="","",VLOOKUP($D280,'[1]男雙準備名單'!$A$7:$V$71,20))</f>
        <v>0</v>
      </c>
      <c r="C280" s="62">
        <f>IF($D280="","",VLOOKUP($D280,'[1]男雙準備名單'!$A$7:$V$71,21))</f>
        <v>0</v>
      </c>
      <c r="D280" s="63">
        <v>35</v>
      </c>
      <c r="E280" s="62" t="str">
        <f>UPPER(IF($D280="","",VLOOKUP($D280,'[1]男雙準備名單'!$A$7:$V$71,2)))</f>
        <v>JEROMY TSAI</v>
      </c>
      <c r="F280" s="62">
        <f>IF($D280="","",VLOOKUP($D280,'[1]男雙準備名單'!$A$7:$V$71,3))</f>
        <v>0</v>
      </c>
      <c r="G280" s="91"/>
      <c r="H280" s="62" t="str">
        <f>IF($D280="","",VLOOKUP($D280,'[1]男雙準備名單'!$A$7:$V$71,4))</f>
        <v>台北美國學校</v>
      </c>
      <c r="I280" s="66"/>
      <c r="J280" s="67"/>
      <c r="K280" s="68"/>
      <c r="L280" s="67"/>
      <c r="M280" s="93"/>
      <c r="N280" s="67">
        <v>63</v>
      </c>
      <c r="O280" s="107"/>
      <c r="P280" s="67"/>
      <c r="Q280" s="78"/>
      <c r="R280" s="70"/>
    </row>
    <row r="281" spans="1:18" s="71" customFormat="1" ht="9" customHeight="1">
      <c r="A281" s="73"/>
      <c r="B281" s="74"/>
      <c r="C281" s="74"/>
      <c r="D281" s="74"/>
      <c r="E281" s="62" t="str">
        <f>UPPER(IF($D280="","",VLOOKUP($D280,'[1]男雙準備名單'!$A$7:$V$71,7)))</f>
        <v>JOSEPH CHEN</v>
      </c>
      <c r="F281" s="62">
        <f>IF($D280="","",VLOOKUP($D280,'[1]男雙準備名單'!$A$7:$V$71,8))</f>
        <v>0</v>
      </c>
      <c r="G281" s="91"/>
      <c r="H281" s="62" t="str">
        <f>IF($D280="","",VLOOKUP($D280,'[1]男雙準備名單'!$A$7:$V$71,9))</f>
        <v>台北美國學校</v>
      </c>
      <c r="I281" s="75"/>
      <c r="J281" s="76">
        <f>IF(I281="a",E280,IF(I281="b",E282,""))</f>
      </c>
      <c r="K281" s="77"/>
      <c r="L281" s="67"/>
      <c r="M281" s="93"/>
      <c r="N281" s="67"/>
      <c r="O281" s="77"/>
      <c r="P281" s="67"/>
      <c r="Q281" s="78"/>
      <c r="R281" s="70"/>
    </row>
    <row r="282" spans="1:18" s="71" customFormat="1" ht="9" customHeight="1">
      <c r="A282" s="73"/>
      <c r="B282" s="74"/>
      <c r="C282" s="74"/>
      <c r="D282" s="97"/>
      <c r="E282" s="80"/>
      <c r="F282" s="80"/>
      <c r="G282" s="81"/>
      <c r="H282" s="80"/>
      <c r="I282" s="82"/>
      <c r="J282" s="83" t="str">
        <f>UPPER(IF(OR(I283="a",I283="as"),E280,IF(OR(I283="b",I283="bs"),E284,)))</f>
        <v>許庭瑋 </v>
      </c>
      <c r="K282" s="84"/>
      <c r="L282" s="67"/>
      <c r="M282" s="93"/>
      <c r="N282" s="67"/>
      <c r="O282" s="77"/>
      <c r="P282" s="67"/>
      <c r="Q282" s="78"/>
      <c r="R282" s="70"/>
    </row>
    <row r="283" spans="1:18" s="71" customFormat="1" ht="9" customHeight="1">
      <c r="A283" s="73"/>
      <c r="B283" s="85"/>
      <c r="C283" s="85"/>
      <c r="D283" s="100"/>
      <c r="E283" s="67"/>
      <c r="F283" s="67"/>
      <c r="G283" s="86"/>
      <c r="H283" s="87" t="s">
        <v>14</v>
      </c>
      <c r="I283" s="88" t="s">
        <v>82</v>
      </c>
      <c r="J283" s="89" t="str">
        <f>UPPER(IF(OR(I283="a",I283="as"),E281,IF(OR(I283="b",I283="bs"),E285,)))</f>
        <v>李瑞展</v>
      </c>
      <c r="K283" s="90"/>
      <c r="L283" s="80"/>
      <c r="M283" s="93"/>
      <c r="N283" s="67"/>
      <c r="O283" s="77"/>
      <c r="P283" s="67"/>
      <c r="Q283" s="78"/>
      <c r="R283" s="70"/>
    </row>
    <row r="284" spans="1:18" s="71" customFormat="1" ht="9" customHeight="1">
      <c r="A284" s="73">
        <v>62</v>
      </c>
      <c r="B284" s="62">
        <f>IF($D284="","",VLOOKUP($D284,'[1]男雙準備名單'!$A$7:$V$71,20))</f>
        <v>0</v>
      </c>
      <c r="C284" s="62">
        <f>IF($D284="","",VLOOKUP($D284,'[1]男雙準備名單'!$A$7:$V$71,21))</f>
        <v>0</v>
      </c>
      <c r="D284" s="63">
        <v>3</v>
      </c>
      <c r="E284" s="62" t="str">
        <f>UPPER(IF($D284="","",VLOOKUP($D284,'[1]男雙準備名單'!$A$7:$V$71,2)))</f>
        <v>許庭瑋 </v>
      </c>
      <c r="F284" s="62">
        <f>IF($D284="","",VLOOKUP($D284,'[1]男雙準備名單'!$A$7:$V$71,3))</f>
        <v>0</v>
      </c>
      <c r="G284" s="91"/>
      <c r="H284" s="62" t="str">
        <f>IF($D284="","",VLOOKUP($D284,'[1]男雙準備名單'!$A$7:$V$71,4))</f>
        <v>北市民權國小</v>
      </c>
      <c r="I284" s="92"/>
      <c r="J284" s="80" t="s">
        <v>81</v>
      </c>
      <c r="K284" s="93"/>
      <c r="L284" s="94"/>
      <c r="M284" s="103"/>
      <c r="N284" s="67"/>
      <c r="O284" s="77"/>
      <c r="P284" s="67"/>
      <c r="Q284" s="78"/>
      <c r="R284" s="70"/>
    </row>
    <row r="285" spans="1:18" s="71" customFormat="1" ht="9" customHeight="1">
      <c r="A285" s="73"/>
      <c r="B285" s="74"/>
      <c r="C285" s="74"/>
      <c r="D285" s="74"/>
      <c r="E285" s="62" t="str">
        <f>UPPER(IF($D284="","",VLOOKUP($D284,'[1]男雙準備名單'!$A$7:$V$71,7)))</f>
        <v>李瑞展</v>
      </c>
      <c r="F285" s="62">
        <f>IF($D284="","",VLOOKUP($D284,'[1]男雙準備名單'!$A$7:$V$71,8))</f>
        <v>0</v>
      </c>
      <c r="G285" s="91"/>
      <c r="H285" s="62" t="str">
        <f>IF($D284="","",VLOOKUP($D284,'[1]男雙準備名單'!$A$7:$V$71,9))</f>
        <v>北市民權國小</v>
      </c>
      <c r="I285" s="75"/>
      <c r="J285" s="80"/>
      <c r="K285" s="93"/>
      <c r="L285" s="95"/>
      <c r="M285" s="105"/>
      <c r="N285" s="67"/>
      <c r="O285" s="77"/>
      <c r="P285" s="67"/>
      <c r="Q285" s="78"/>
      <c r="R285" s="70"/>
    </row>
    <row r="286" spans="1:18" s="71" customFormat="1" ht="9" customHeight="1">
      <c r="A286" s="73"/>
      <c r="B286" s="74"/>
      <c r="C286" s="74"/>
      <c r="D286" s="97"/>
      <c r="E286" s="80"/>
      <c r="F286" s="80"/>
      <c r="G286" s="81"/>
      <c r="H286" s="80"/>
      <c r="I286" s="98"/>
      <c r="J286" s="67"/>
      <c r="K286" s="99"/>
      <c r="L286" s="83" t="str">
        <f>UPPER(IF(OR(K287="a",K287="as"),J282,IF(OR(K287="b",K287="bs"),J290,)))</f>
        <v>許庭瑋 </v>
      </c>
      <c r="M286" s="93"/>
      <c r="N286" s="67"/>
      <c r="O286" s="77"/>
      <c r="P286" s="67"/>
      <c r="Q286" s="78"/>
      <c r="R286" s="70"/>
    </row>
    <row r="287" spans="1:18" s="71" customFormat="1" ht="9" customHeight="1">
      <c r="A287" s="73"/>
      <c r="B287" s="85"/>
      <c r="C287" s="85"/>
      <c r="D287" s="100"/>
      <c r="E287" s="67"/>
      <c r="F287" s="67"/>
      <c r="G287" s="86"/>
      <c r="H287" s="67"/>
      <c r="I287" s="101"/>
      <c r="J287" s="87" t="s">
        <v>14</v>
      </c>
      <c r="K287" s="88" t="s">
        <v>80</v>
      </c>
      <c r="L287" s="89" t="str">
        <f>UPPER(IF(OR(K287="a",K287="as"),J283,IF(OR(K287="b",K287="bs"),J291,)))</f>
        <v>李瑞展</v>
      </c>
      <c r="M287" s="104"/>
      <c r="N287" s="80"/>
      <c r="O287" s="77"/>
      <c r="P287" s="67"/>
      <c r="Q287" s="78"/>
      <c r="R287" s="70"/>
    </row>
    <row r="288" spans="1:18" s="71" customFormat="1" ht="9" customHeight="1">
      <c r="A288" s="73">
        <v>63</v>
      </c>
      <c r="B288" s="62">
        <f>IF($D288="","",VLOOKUP($D288,'[1]男雙準備名單'!$A$7:$V$71,20))</f>
        <v>0</v>
      </c>
      <c r="C288" s="62">
        <f>IF($D288="","",VLOOKUP($D288,'[1]男雙準備名單'!$A$7:$V$71,21))</f>
        <v>0</v>
      </c>
      <c r="D288" s="63">
        <v>37</v>
      </c>
      <c r="E288" s="62" t="str">
        <f>UPPER(IF($D288="","",VLOOKUP($D288,'[1]男雙準備名單'!$A$7:$V$71,2)))</f>
        <v>劉怡宏</v>
      </c>
      <c r="F288" s="62">
        <f>IF($D288="","",VLOOKUP($D288,'[1]男雙準備名單'!$A$7:$V$71,3))</f>
        <v>0</v>
      </c>
      <c r="G288" s="91"/>
      <c r="H288" s="62" t="str">
        <f>IF($D288="","",VLOOKUP($D288,'[1]男雙準備名單'!$A$7:$V$71,4))</f>
        <v>國立台灣大學</v>
      </c>
      <c r="I288" s="66"/>
      <c r="J288" s="67"/>
      <c r="K288" s="93"/>
      <c r="L288" s="67">
        <v>75</v>
      </c>
      <c r="M288" s="107"/>
      <c r="N288" s="94"/>
      <c r="O288" s="77"/>
      <c r="P288" s="67"/>
      <c r="Q288" s="78"/>
      <c r="R288" s="70"/>
    </row>
    <row r="289" spans="1:18" s="71" customFormat="1" ht="9" customHeight="1">
      <c r="A289" s="73"/>
      <c r="B289" s="74"/>
      <c r="C289" s="74"/>
      <c r="D289" s="74"/>
      <c r="E289" s="62" t="str">
        <f>UPPER(IF($D288="","",VLOOKUP($D288,'[1]男雙準備名單'!$A$7:$V$71,7)))</f>
        <v>李信忻</v>
      </c>
      <c r="F289" s="62">
        <f>IF($D288="","",VLOOKUP($D288,'[1]男雙準備名單'!$A$7:$V$71,8))</f>
        <v>0</v>
      </c>
      <c r="G289" s="91"/>
      <c r="H289" s="62" t="str">
        <f>IF($D288="","",VLOOKUP($D288,'[1]男雙準備名單'!$A$7:$V$71,9))</f>
        <v>國立台灣大學</v>
      </c>
      <c r="I289" s="75"/>
      <c r="J289" s="76">
        <f>IF(I289="a",E288,IF(I289="b",E290,""))</f>
      </c>
      <c r="K289" s="93"/>
      <c r="L289" s="67"/>
      <c r="M289" s="77"/>
      <c r="N289" s="80"/>
      <c r="O289" s="77"/>
      <c r="P289" s="67"/>
      <c r="Q289" s="78"/>
      <c r="R289" s="70"/>
    </row>
    <row r="290" spans="1:18" s="71" customFormat="1" ht="9" customHeight="1">
      <c r="A290" s="73"/>
      <c r="B290" s="74"/>
      <c r="C290" s="74"/>
      <c r="D290" s="74"/>
      <c r="E290" s="76"/>
      <c r="F290" s="76"/>
      <c r="G290" s="111"/>
      <c r="H290" s="76"/>
      <c r="I290" s="82"/>
      <c r="J290" s="83" t="str">
        <f>UPPER(IF(OR(I291="a",I291="as"),E288,IF(OR(I291="b",I291="bs"),E292,)))</f>
        <v>洪崇駿</v>
      </c>
      <c r="K290" s="103"/>
      <c r="L290" s="67"/>
      <c r="M290" s="77"/>
      <c r="N290" s="80"/>
      <c r="O290" s="77"/>
      <c r="P290" s="67"/>
      <c r="Q290" s="78"/>
      <c r="R290" s="70"/>
    </row>
    <row r="291" spans="1:18" s="71" customFormat="1" ht="9" customHeight="1">
      <c r="A291" s="73"/>
      <c r="B291" s="85"/>
      <c r="C291" s="85"/>
      <c r="D291" s="85"/>
      <c r="E291" s="67"/>
      <c r="F291" s="67"/>
      <c r="G291" s="112"/>
      <c r="H291" s="87" t="s">
        <v>14</v>
      </c>
      <c r="I291" s="88" t="s">
        <v>82</v>
      </c>
      <c r="J291" s="89" t="str">
        <f>UPPER(IF(OR(I291="a",I291="as"),E289,IF(OR(I291="b",I291="bs"),E293,)))</f>
        <v>洪昇豊</v>
      </c>
      <c r="K291" s="104"/>
      <c r="L291" s="80"/>
      <c r="M291" s="77"/>
      <c r="N291" s="80"/>
      <c r="O291" s="77"/>
      <c r="P291" s="67"/>
      <c r="Q291" s="78"/>
      <c r="R291" s="70"/>
    </row>
    <row r="292" spans="1:18" s="71" customFormat="1" ht="9" customHeight="1">
      <c r="A292" s="61">
        <v>64</v>
      </c>
      <c r="B292" s="62">
        <f>IF($D292="","",VLOOKUP($D292,'[1]男雙準備名單'!$A$7:$V$71,20))</f>
        <v>0</v>
      </c>
      <c r="C292" s="62">
        <f>IF($D292="","",VLOOKUP($D292,'[1]男雙準備名單'!$A$7:$V$71,21))</f>
        <v>0</v>
      </c>
      <c r="D292" s="205">
        <v>34</v>
      </c>
      <c r="E292" s="64" t="str">
        <f>UPPER(IF($D292="","",VLOOKUP($D292,'[1]男雙準備名單'!$A$7:$V$71,2)))</f>
        <v>洪崇駿</v>
      </c>
      <c r="F292" s="64">
        <f>IF($D292="","",VLOOKUP($D292,'[1]男雙準備名單'!$A$7:$V$71,3))</f>
        <v>0</v>
      </c>
      <c r="G292" s="65"/>
      <c r="H292" s="64" t="str">
        <f>IF($D292="","",VLOOKUP($D292,'[1]男雙準備名單'!$A$7:$V$71,4))</f>
        <v>大直國中</v>
      </c>
      <c r="I292" s="92"/>
      <c r="J292" s="80">
        <v>62</v>
      </c>
      <c r="K292" s="77"/>
      <c r="L292" s="94"/>
      <c r="M292" s="84"/>
      <c r="N292" s="80"/>
      <c r="O292" s="77"/>
      <c r="P292" s="67"/>
      <c r="Q292" s="78"/>
      <c r="R292" s="70"/>
    </row>
    <row r="293" spans="1:18" s="71" customFormat="1" ht="9" customHeight="1">
      <c r="A293" s="73"/>
      <c r="B293" s="74"/>
      <c r="C293" s="74"/>
      <c r="D293" s="74"/>
      <c r="E293" s="64" t="str">
        <f>UPPER(IF($D292="","",VLOOKUP($D292,'[1]男雙準備名單'!$A$7:$V$71,7)))</f>
        <v>洪昇豊</v>
      </c>
      <c r="F293" s="64">
        <f>IF($D292="","",VLOOKUP($D292,'[1]男雙準備名單'!$A$7:$V$71,8))</f>
        <v>0</v>
      </c>
      <c r="G293" s="65"/>
      <c r="H293" s="64" t="str">
        <f>IF($D292="","",VLOOKUP($D292,'[1]男雙準備名單'!$A$7:$V$71,9))</f>
        <v>大直國中</v>
      </c>
      <c r="I293" s="75"/>
      <c r="J293" s="80"/>
      <c r="K293" s="77"/>
      <c r="L293" s="95"/>
      <c r="M293" s="96"/>
      <c r="N293" s="80"/>
      <c r="O293" s="77"/>
      <c r="P293" s="67"/>
      <c r="Q293" s="78"/>
      <c r="R293" s="70"/>
    </row>
    <row r="294" spans="1:18" s="124" customFormat="1" ht="9" customHeight="1">
      <c r="A294" s="113"/>
      <c r="B294" s="114"/>
      <c r="C294" s="114"/>
      <c r="D294" s="115"/>
      <c r="E294" s="116"/>
      <c r="F294" s="116"/>
      <c r="G294" s="117"/>
      <c r="H294" s="116"/>
      <c r="I294" s="118"/>
      <c r="J294" s="119"/>
      <c r="K294" s="120"/>
      <c r="L294" s="121"/>
      <c r="M294" s="122"/>
      <c r="N294" s="121"/>
      <c r="O294" s="122"/>
      <c r="P294" s="119"/>
      <c r="Q294" s="120"/>
      <c r="R294" s="123"/>
    </row>
    <row r="295" spans="1:18" s="135" customFormat="1" ht="6" customHeight="1">
      <c r="A295" s="113"/>
      <c r="B295" s="125"/>
      <c r="C295" s="125"/>
      <c r="D295" s="126"/>
      <c r="E295" s="127"/>
      <c r="F295" s="127"/>
      <c r="G295" s="128"/>
      <c r="H295" s="127"/>
      <c r="I295" s="129"/>
      <c r="J295" s="119"/>
      <c r="K295" s="120"/>
      <c r="L295" s="130"/>
      <c r="M295" s="131"/>
      <c r="N295" s="130"/>
      <c r="O295" s="131"/>
      <c r="P295" s="132"/>
      <c r="Q295" s="133" t="s">
        <v>46</v>
      </c>
      <c r="R295" s="134"/>
    </row>
    <row r="296" spans="1:17" s="148" customFormat="1" ht="10.5" customHeight="1">
      <c r="A296" s="136" t="s">
        <v>16</v>
      </c>
      <c r="B296" s="137"/>
      <c r="C296" s="138"/>
      <c r="D296" s="192" t="s">
        <v>17</v>
      </c>
      <c r="E296" s="142" t="s">
        <v>47</v>
      </c>
      <c r="F296" s="145"/>
      <c r="G296" s="142" t="s">
        <v>48</v>
      </c>
      <c r="H296" s="140"/>
      <c r="I296" s="192" t="s">
        <v>17</v>
      </c>
      <c r="J296" s="142" t="s">
        <v>47</v>
      </c>
      <c r="K296" s="145"/>
      <c r="L296" s="142" t="s">
        <v>48</v>
      </c>
      <c r="M296" s="143"/>
      <c r="N296" s="144" t="s">
        <v>19</v>
      </c>
      <c r="O296" s="145"/>
      <c r="P296" s="146">
        <f>P71</f>
        <v>0</v>
      </c>
      <c r="Q296" s="147"/>
    </row>
    <row r="297" spans="1:17" s="148" customFormat="1" ht="9" customHeight="1">
      <c r="A297" s="149" t="s">
        <v>20</v>
      </c>
      <c r="B297" s="150"/>
      <c r="C297" s="151">
        <f aca="true" t="shared" si="6" ref="C297:C304">C72</f>
        <v>0</v>
      </c>
      <c r="D297" s="193" t="s">
        <v>49</v>
      </c>
      <c r="E297" s="194"/>
      <c r="F297" s="195"/>
      <c r="G297" s="194"/>
      <c r="H297" s="156"/>
      <c r="I297" s="193" t="s">
        <v>21</v>
      </c>
      <c r="J297" s="194"/>
      <c r="K297" s="195"/>
      <c r="L297" s="194"/>
      <c r="M297" s="158"/>
      <c r="N297" s="159" t="s">
        <v>24</v>
      </c>
      <c r="O297" s="160"/>
      <c r="P297" s="161"/>
      <c r="Q297" s="162"/>
    </row>
    <row r="298" spans="1:17" s="148" customFormat="1" ht="9" customHeight="1">
      <c r="A298" s="149" t="s">
        <v>25</v>
      </c>
      <c r="B298" s="150"/>
      <c r="C298" s="151">
        <f t="shared" si="6"/>
        <v>0</v>
      </c>
      <c r="D298" s="193"/>
      <c r="E298" s="194"/>
      <c r="F298" s="195"/>
      <c r="G298" s="194"/>
      <c r="H298" s="156"/>
      <c r="I298" s="193"/>
      <c r="J298" s="194"/>
      <c r="K298" s="195"/>
      <c r="L298" s="194"/>
      <c r="M298" s="158"/>
      <c r="N298" s="165">
        <f>N73</f>
        <v>0</v>
      </c>
      <c r="O298" s="166"/>
      <c r="P298" s="167"/>
      <c r="Q298" s="168"/>
    </row>
    <row r="299" spans="1:17" s="148" customFormat="1" ht="9" customHeight="1">
      <c r="A299" s="169" t="s">
        <v>26</v>
      </c>
      <c r="B299" s="170"/>
      <c r="C299" s="171">
        <f t="shared" si="6"/>
        <v>0</v>
      </c>
      <c r="D299" s="193" t="s">
        <v>50</v>
      </c>
      <c r="E299" s="194"/>
      <c r="F299" s="195"/>
      <c r="G299" s="194"/>
      <c r="H299" s="156"/>
      <c r="I299" s="193" t="s">
        <v>27</v>
      </c>
      <c r="J299" s="194"/>
      <c r="K299" s="195"/>
      <c r="L299" s="194"/>
      <c r="M299" s="158"/>
      <c r="N299" s="159" t="s">
        <v>30</v>
      </c>
      <c r="O299" s="160"/>
      <c r="P299" s="161"/>
      <c r="Q299" s="162"/>
    </row>
    <row r="300" spans="1:17" s="148" customFormat="1" ht="9" customHeight="1">
      <c r="A300" s="172"/>
      <c r="B300" s="173"/>
      <c r="C300" s="174"/>
      <c r="D300" s="193"/>
      <c r="E300" s="194"/>
      <c r="F300" s="195"/>
      <c r="G300" s="194"/>
      <c r="H300" s="156"/>
      <c r="I300" s="193"/>
      <c r="J300" s="194"/>
      <c r="K300" s="195"/>
      <c r="L300" s="194"/>
      <c r="M300" s="158"/>
      <c r="N300" s="149"/>
      <c r="O300" s="175"/>
      <c r="P300" s="176"/>
      <c r="Q300" s="158"/>
    </row>
    <row r="301" spans="1:17" s="148" customFormat="1" ht="9" customHeight="1">
      <c r="A301" s="177" t="s">
        <v>31</v>
      </c>
      <c r="B301" s="178"/>
      <c r="C301" s="179"/>
      <c r="D301" s="193" t="s">
        <v>51</v>
      </c>
      <c r="E301" s="194"/>
      <c r="F301" s="195"/>
      <c r="G301" s="194"/>
      <c r="H301" s="156"/>
      <c r="I301" s="193" t="s">
        <v>32</v>
      </c>
      <c r="J301" s="194"/>
      <c r="K301" s="195"/>
      <c r="L301" s="194"/>
      <c r="M301" s="158"/>
      <c r="N301" s="180">
        <f>N76</f>
        <v>0</v>
      </c>
      <c r="O301" s="181">
        <f>O76</f>
        <v>0</v>
      </c>
      <c r="P301" s="180">
        <f>P76</f>
        <v>0</v>
      </c>
      <c r="Q301" s="182">
        <f>Q76</f>
        <v>0</v>
      </c>
    </row>
    <row r="302" spans="1:17" s="148" customFormat="1" ht="9" customHeight="1">
      <c r="A302" s="149" t="s">
        <v>20</v>
      </c>
      <c r="B302" s="150"/>
      <c r="C302" s="151">
        <f t="shared" si="6"/>
        <v>0</v>
      </c>
      <c r="D302" s="193"/>
      <c r="E302" s="194"/>
      <c r="F302" s="195"/>
      <c r="G302" s="194"/>
      <c r="H302" s="156"/>
      <c r="I302" s="193"/>
      <c r="J302" s="194"/>
      <c r="K302" s="195"/>
      <c r="L302" s="194"/>
      <c r="M302" s="158"/>
      <c r="N302" s="159" t="s">
        <v>35</v>
      </c>
      <c r="O302" s="160"/>
      <c r="P302" s="161"/>
      <c r="Q302" s="162"/>
    </row>
    <row r="303" spans="1:17" s="148" customFormat="1" ht="9" customHeight="1">
      <c r="A303" s="149" t="s">
        <v>36</v>
      </c>
      <c r="B303" s="150"/>
      <c r="C303" s="151">
        <f t="shared" si="6"/>
        <v>0</v>
      </c>
      <c r="D303" s="193" t="s">
        <v>52</v>
      </c>
      <c r="E303" s="194"/>
      <c r="F303" s="195"/>
      <c r="G303" s="194"/>
      <c r="H303" s="156"/>
      <c r="I303" s="193" t="s">
        <v>37</v>
      </c>
      <c r="J303" s="194"/>
      <c r="K303" s="195"/>
      <c r="L303" s="194"/>
      <c r="M303" s="158"/>
      <c r="N303" s="176">
        <f aca="true" t="shared" si="7" ref="N303:P304">N78</f>
        <v>0</v>
      </c>
      <c r="O303" s="175">
        <f t="shared" si="7"/>
        <v>0</v>
      </c>
      <c r="P303" s="176">
        <f t="shared" si="7"/>
        <v>0</v>
      </c>
      <c r="Q303" s="158"/>
    </row>
    <row r="304" spans="1:17" s="148" customFormat="1" ht="9" customHeight="1">
      <c r="A304" s="169" t="s">
        <v>40</v>
      </c>
      <c r="B304" s="170"/>
      <c r="C304" s="171">
        <f t="shared" si="6"/>
        <v>0</v>
      </c>
      <c r="D304" s="196"/>
      <c r="E304" s="180"/>
      <c r="F304" s="181"/>
      <c r="G304" s="180"/>
      <c r="H304" s="189"/>
      <c r="I304" s="196"/>
      <c r="J304" s="180"/>
      <c r="K304" s="181"/>
      <c r="L304" s="180"/>
      <c r="M304" s="168"/>
      <c r="N304" s="180" t="str">
        <f t="shared" si="7"/>
        <v>王凌華</v>
      </c>
      <c r="O304" s="181">
        <f t="shared" si="7"/>
        <v>0</v>
      </c>
      <c r="P304" s="180">
        <f t="shared" si="7"/>
        <v>0</v>
      </c>
      <c r="Q304" s="182"/>
    </row>
    <row r="305" spans="1:17" s="52" customFormat="1" ht="9.75">
      <c r="A305" s="41"/>
      <c r="B305" s="42"/>
      <c r="C305" s="49"/>
      <c r="D305" s="42"/>
      <c r="E305" s="46"/>
      <c r="F305" s="46"/>
      <c r="G305" s="47"/>
      <c r="H305" s="46"/>
      <c r="I305" s="48"/>
      <c r="J305" s="49" t="s">
        <v>12</v>
      </c>
      <c r="K305" s="50"/>
      <c r="L305" s="49" t="s">
        <v>55</v>
      </c>
      <c r="M305" s="50"/>
      <c r="N305" s="49" t="s">
        <v>56</v>
      </c>
      <c r="O305" s="50"/>
      <c r="P305" s="49" t="s">
        <v>57</v>
      </c>
      <c r="Q305" s="51"/>
    </row>
    <row r="306" spans="1:17" s="52" customFormat="1" ht="3.75" customHeight="1" thickBot="1">
      <c r="A306" s="53"/>
      <c r="B306" s="54"/>
      <c r="C306" s="55"/>
      <c r="D306" s="54"/>
      <c r="E306" s="56"/>
      <c r="F306" s="56"/>
      <c r="G306" s="57"/>
      <c r="H306" s="56"/>
      <c r="I306" s="58"/>
      <c r="J306" s="55"/>
      <c r="K306" s="59"/>
      <c r="L306" s="55"/>
      <c r="M306" s="59"/>
      <c r="N306" s="55"/>
      <c r="O306" s="59"/>
      <c r="P306" s="55"/>
      <c r="Q306" s="60"/>
    </row>
    <row r="307" spans="1:20" s="71" customFormat="1" ht="10.5" customHeight="1">
      <c r="A307" s="61"/>
      <c r="B307" s="80"/>
      <c r="C307" s="80"/>
      <c r="D307" s="97"/>
      <c r="E307" s="76"/>
      <c r="F307" s="76"/>
      <c r="G307" s="111"/>
      <c r="H307" s="76"/>
      <c r="I307" s="98"/>
      <c r="J307" s="67"/>
      <c r="K307" s="68"/>
      <c r="L307" s="67"/>
      <c r="M307" s="68"/>
      <c r="N307" s="67"/>
      <c r="O307" s="68"/>
      <c r="P307" s="67"/>
      <c r="Q307" s="69" t="s">
        <v>58</v>
      </c>
      <c r="R307" s="70"/>
      <c r="T307" s="72" t="e">
        <f>#REF!</f>
        <v>#REF!</v>
      </c>
    </row>
    <row r="308" spans="1:20" s="71" customFormat="1" ht="9" customHeight="1">
      <c r="A308" s="73"/>
      <c r="B308" s="74"/>
      <c r="C308" s="74"/>
      <c r="D308" s="97"/>
      <c r="E308" s="76"/>
      <c r="F308" s="76"/>
      <c r="G308" s="111"/>
      <c r="H308" s="76"/>
      <c r="I308" s="96"/>
      <c r="J308" s="76">
        <f>IF(I308="a",E307,IF(I308="b",E309,""))</f>
      </c>
      <c r="K308" s="77"/>
      <c r="L308" s="67"/>
      <c r="M308" s="68"/>
      <c r="N308" s="67"/>
      <c r="O308" s="68"/>
      <c r="P308" s="67"/>
      <c r="Q308" s="78"/>
      <c r="R308" s="70"/>
      <c r="T308" s="79" t="e">
        <f>#REF!</f>
        <v>#REF!</v>
      </c>
    </row>
    <row r="309" spans="1:20" s="71" customFormat="1" ht="9" customHeight="1">
      <c r="A309" s="73"/>
      <c r="B309" s="74"/>
      <c r="C309" s="74"/>
      <c r="D309" s="206"/>
      <c r="E309" s="80"/>
      <c r="F309" s="80"/>
      <c r="G309" s="81"/>
      <c r="H309" s="80"/>
      <c r="I309" s="207"/>
      <c r="J309" s="208" t="str">
        <f>UPPER(IF(OR(O38="a",O38="as"),N21,IF(OR(O38="b",O38="bs"),N53,)))</f>
        <v>吳凱毅</v>
      </c>
      <c r="K309" s="84"/>
      <c r="L309" s="67"/>
      <c r="M309" s="68"/>
      <c r="N309" s="67"/>
      <c r="O309" s="68"/>
      <c r="P309" s="67"/>
      <c r="Q309" s="78"/>
      <c r="R309" s="70"/>
      <c r="T309" s="79" t="e">
        <f>#REF!</f>
        <v>#REF!</v>
      </c>
    </row>
    <row r="310" spans="1:20" s="71" customFormat="1" ht="9" customHeight="1">
      <c r="A310" s="73"/>
      <c r="B310" s="74"/>
      <c r="C310" s="74"/>
      <c r="D310" s="74"/>
      <c r="E310" s="80"/>
      <c r="F310" s="80"/>
      <c r="G310" s="81"/>
      <c r="H310" s="76"/>
      <c r="I310" s="207"/>
      <c r="J310" s="89" t="str">
        <f>UPPER(IF(OR(O38="a",O38="as"),N22,IF(OR(O38="b",O38="bs"),N54,)))</f>
        <v>黃子綸</v>
      </c>
      <c r="K310" s="90"/>
      <c r="L310" s="80"/>
      <c r="M310" s="77"/>
      <c r="N310" s="67"/>
      <c r="O310" s="68"/>
      <c r="P310" s="67"/>
      <c r="Q310" s="78"/>
      <c r="R310" s="70"/>
      <c r="T310" s="79" t="e">
        <f>#REF!</f>
        <v>#REF!</v>
      </c>
    </row>
    <row r="311" spans="1:20" s="71" customFormat="1" ht="9" customHeight="1">
      <c r="A311" s="73"/>
      <c r="B311" s="80"/>
      <c r="C311" s="80"/>
      <c r="D311" s="97"/>
      <c r="E311" s="80"/>
      <c r="F311" s="80"/>
      <c r="G311" s="81"/>
      <c r="H311" s="80"/>
      <c r="I311" s="98"/>
      <c r="J311" s="80"/>
      <c r="K311" s="93"/>
      <c r="L311" s="94"/>
      <c r="M311" s="84"/>
      <c r="N311" s="67"/>
      <c r="O311" s="68"/>
      <c r="P311" s="67"/>
      <c r="Q311" s="78"/>
      <c r="R311" s="70"/>
      <c r="T311" s="79" t="e">
        <f>#REF!</f>
        <v>#REF!</v>
      </c>
    </row>
    <row r="312" spans="1:20" s="71" customFormat="1" ht="9" customHeight="1">
      <c r="A312" s="73"/>
      <c r="B312" s="74"/>
      <c r="C312" s="74"/>
      <c r="D312" s="97"/>
      <c r="E312" s="80"/>
      <c r="F312" s="80"/>
      <c r="G312" s="81"/>
      <c r="H312" s="80"/>
      <c r="I312" s="96"/>
      <c r="J312" s="80"/>
      <c r="K312" s="93"/>
      <c r="L312" s="95"/>
      <c r="M312" s="96"/>
      <c r="N312" s="67"/>
      <c r="O312" s="68"/>
      <c r="P312" s="67"/>
      <c r="Q312" s="78"/>
      <c r="R312" s="70"/>
      <c r="T312" s="79" t="e">
        <f>#REF!</f>
        <v>#REF!</v>
      </c>
    </row>
    <row r="313" spans="1:20" s="71" customFormat="1" ht="9" customHeight="1">
      <c r="A313" s="73"/>
      <c r="B313" s="74"/>
      <c r="C313" s="74"/>
      <c r="D313" s="206"/>
      <c r="E313" s="80"/>
      <c r="F313" s="80"/>
      <c r="G313" s="81"/>
      <c r="H313" s="80"/>
      <c r="I313" s="98"/>
      <c r="J313" s="67"/>
      <c r="K313" s="99"/>
      <c r="L313" s="83" t="str">
        <f>UPPER(IF(OR(K314="a",K314="as"),J309,IF(OR(K314="b",K314="bs"),J317,)))</f>
        <v>白平家</v>
      </c>
      <c r="M313" s="77"/>
      <c r="N313" s="67"/>
      <c r="O313" s="68"/>
      <c r="P313" s="67"/>
      <c r="Q313" s="78"/>
      <c r="R313" s="70"/>
      <c r="T313" s="79" t="e">
        <f>#REF!</f>
        <v>#REF!</v>
      </c>
    </row>
    <row r="314" spans="1:20" s="71" customFormat="1" ht="9" customHeight="1">
      <c r="A314" s="73"/>
      <c r="B314" s="74"/>
      <c r="C314" s="74"/>
      <c r="D314" s="74"/>
      <c r="E314" s="80"/>
      <c r="F314" s="80"/>
      <c r="G314" s="81"/>
      <c r="H314" s="80"/>
      <c r="I314" s="98"/>
      <c r="J314" s="87" t="s">
        <v>14</v>
      </c>
      <c r="K314" s="88" t="s">
        <v>77</v>
      </c>
      <c r="L314" s="89" t="str">
        <f>UPPER(IF(OR(K314="a",K314="as"),J310,IF(OR(K314="b",K314="bs"),J318,)))</f>
        <v>白傑明</v>
      </c>
      <c r="M314" s="90"/>
      <c r="N314" s="80"/>
      <c r="O314" s="77"/>
      <c r="P314" s="67"/>
      <c r="Q314" s="78"/>
      <c r="R314" s="70"/>
      <c r="T314" s="79" t="e">
        <f>#REF!</f>
        <v>#REF!</v>
      </c>
    </row>
    <row r="315" spans="1:20" s="71" customFormat="1" ht="9" customHeight="1">
      <c r="A315" s="73"/>
      <c r="B315" s="80"/>
      <c r="C315" s="80"/>
      <c r="D315" s="97"/>
      <c r="E315" s="80"/>
      <c r="F315" s="80"/>
      <c r="G315" s="81"/>
      <c r="H315" s="80"/>
      <c r="I315" s="98"/>
      <c r="J315" s="67"/>
      <c r="K315" s="93"/>
      <c r="L315" s="67">
        <v>41</v>
      </c>
      <c r="M315" s="93"/>
      <c r="N315" s="94"/>
      <c r="O315" s="77"/>
      <c r="P315" s="67"/>
      <c r="Q315" s="78"/>
      <c r="R315" s="70"/>
      <c r="T315" s="79" t="e">
        <f>#REF!</f>
        <v>#REF!</v>
      </c>
    </row>
    <row r="316" spans="1:20" s="71" customFormat="1" ht="9" customHeight="1" thickBot="1">
      <c r="A316" s="73"/>
      <c r="B316" s="74"/>
      <c r="C316" s="74"/>
      <c r="D316" s="97"/>
      <c r="E316" s="80"/>
      <c r="F316" s="80"/>
      <c r="G316" s="81"/>
      <c r="H316" s="80"/>
      <c r="I316" s="96"/>
      <c r="J316" s="76">
        <f>IF(I316="a",E315,IF(I316="b",E317,""))</f>
      </c>
      <c r="K316" s="93"/>
      <c r="L316" s="67"/>
      <c r="M316" s="93"/>
      <c r="N316" s="80"/>
      <c r="O316" s="77"/>
      <c r="P316" s="67"/>
      <c r="Q316" s="78"/>
      <c r="R316" s="70"/>
      <c r="T316" s="102" t="e">
        <f>#REF!</f>
        <v>#REF!</v>
      </c>
    </row>
    <row r="317" spans="1:18" s="71" customFormat="1" ht="9" customHeight="1">
      <c r="A317" s="73"/>
      <c r="B317" s="74"/>
      <c r="C317" s="74"/>
      <c r="D317" s="206"/>
      <c r="E317" s="80"/>
      <c r="F317" s="80"/>
      <c r="G317" s="81"/>
      <c r="H317" s="80"/>
      <c r="I317" s="207"/>
      <c r="J317" s="208" t="str">
        <f>UPPER(IF(OR(O113="a",O113="as"),N96,IF(OR(O113="b",O113="bs"),N128,)))</f>
        <v>白平家</v>
      </c>
      <c r="K317" s="103"/>
      <c r="L317" s="67"/>
      <c r="M317" s="93"/>
      <c r="N317" s="80"/>
      <c r="O317" s="77"/>
      <c r="P317" s="67"/>
      <c r="Q317" s="78"/>
      <c r="R317" s="70"/>
    </row>
    <row r="318" spans="1:18" s="71" customFormat="1" ht="9" customHeight="1">
      <c r="A318" s="73"/>
      <c r="B318" s="74"/>
      <c r="C318" s="74"/>
      <c r="D318" s="97"/>
      <c r="E318" s="80"/>
      <c r="F318" s="80"/>
      <c r="G318" s="81"/>
      <c r="H318" s="76"/>
      <c r="I318" s="207"/>
      <c r="J318" s="89" t="str">
        <f>UPPER(IF(OR(O113="a",O113="as"),N97,IF(OR(O113="b",O113="bs"),N129,)))</f>
        <v>白傑明</v>
      </c>
      <c r="K318" s="104"/>
      <c r="L318" s="80"/>
      <c r="M318" s="93"/>
      <c r="N318" s="80"/>
      <c r="O318" s="77"/>
      <c r="P318" s="67"/>
      <c r="Q318" s="78"/>
      <c r="R318" s="70"/>
    </row>
    <row r="319" spans="1:18" s="71" customFormat="1" ht="9" customHeight="1">
      <c r="A319" s="73"/>
      <c r="B319" s="80"/>
      <c r="C319" s="80"/>
      <c r="D319" s="97"/>
      <c r="E319" s="80"/>
      <c r="F319" s="80"/>
      <c r="G319" s="81"/>
      <c r="H319" s="80"/>
      <c r="I319" s="98"/>
      <c r="J319" s="80"/>
      <c r="K319" s="77"/>
      <c r="L319" s="94"/>
      <c r="M319" s="103"/>
      <c r="N319" s="80"/>
      <c r="O319" s="77"/>
      <c r="P319" s="67"/>
      <c r="Q319" s="78"/>
      <c r="R319" s="70"/>
    </row>
    <row r="320" spans="1:18" s="71" customFormat="1" ht="9" customHeight="1">
      <c r="A320" s="73"/>
      <c r="B320" s="74"/>
      <c r="C320" s="74"/>
      <c r="D320" s="206"/>
      <c r="E320" s="80"/>
      <c r="F320" s="80"/>
      <c r="G320" s="81"/>
      <c r="H320" s="80"/>
      <c r="I320" s="96"/>
      <c r="J320" s="80"/>
      <c r="K320" s="77"/>
      <c r="L320" s="95"/>
      <c r="M320" s="105"/>
      <c r="N320" s="80"/>
      <c r="O320" s="77"/>
      <c r="P320" s="67"/>
      <c r="Q320" s="78"/>
      <c r="R320" s="70"/>
    </row>
    <row r="321" spans="1:18" s="71" customFormat="1" ht="9" customHeight="1">
      <c r="A321" s="73"/>
      <c r="B321" s="74"/>
      <c r="C321" s="74"/>
      <c r="D321" s="74"/>
      <c r="E321" s="80"/>
      <c r="F321" s="80"/>
      <c r="G321" s="81"/>
      <c r="H321" s="80"/>
      <c r="I321" s="98"/>
      <c r="J321" s="67"/>
      <c r="K321" s="68"/>
      <c r="L321" s="80"/>
      <c r="M321" s="99"/>
      <c r="N321" s="83" t="str">
        <f>UPPER(IF(OR(M322="a",M322="as"),L313,IF(OR(M322="b",M322="bs"),L329,)))</f>
        <v>白平家</v>
      </c>
      <c r="O321" s="77"/>
      <c r="P321" s="67"/>
      <c r="Q321" s="78"/>
      <c r="R321" s="70"/>
    </row>
    <row r="322" spans="1:18" s="71" customFormat="1" ht="9" customHeight="1">
      <c r="A322" s="73"/>
      <c r="B322" s="74"/>
      <c r="C322" s="74"/>
      <c r="D322" s="97"/>
      <c r="E322" s="80"/>
      <c r="F322" s="80"/>
      <c r="G322" s="81"/>
      <c r="H322" s="80"/>
      <c r="I322" s="98"/>
      <c r="J322" s="67"/>
      <c r="K322" s="68"/>
      <c r="L322" s="87" t="s">
        <v>14</v>
      </c>
      <c r="M322" s="88" t="s">
        <v>80</v>
      </c>
      <c r="N322" s="89" t="str">
        <f>UPPER(IF(OR(M322="a",M322="as"),L314,IF(OR(M322="b",M322="bs"),L330,)))</f>
        <v>白傑明</v>
      </c>
      <c r="O322" s="90"/>
      <c r="P322" s="80"/>
      <c r="Q322" s="106"/>
      <c r="R322" s="70"/>
    </row>
    <row r="323" spans="1:18" s="71" customFormat="1" ht="9" customHeight="1">
      <c r="A323" s="73"/>
      <c r="B323" s="80"/>
      <c r="C323" s="80"/>
      <c r="D323" s="97"/>
      <c r="E323" s="76"/>
      <c r="F323" s="76"/>
      <c r="G323" s="111"/>
      <c r="H323" s="76"/>
      <c r="I323" s="98"/>
      <c r="J323" s="67"/>
      <c r="K323" s="68"/>
      <c r="L323" s="67"/>
      <c r="M323" s="93"/>
      <c r="N323" s="67">
        <v>42</v>
      </c>
      <c r="O323" s="107"/>
      <c r="P323" s="67"/>
      <c r="Q323" s="106"/>
      <c r="R323" s="70"/>
    </row>
    <row r="324" spans="1:18" s="71" customFormat="1" ht="9" customHeight="1">
      <c r="A324" s="73"/>
      <c r="B324" s="74"/>
      <c r="C324" s="74"/>
      <c r="D324" s="206"/>
      <c r="E324" s="76"/>
      <c r="F324" s="76"/>
      <c r="G324" s="111"/>
      <c r="H324" s="76"/>
      <c r="I324" s="96"/>
      <c r="J324" s="76">
        <f>IF(I324="a",E323,IF(I324="b",E325,""))</f>
      </c>
      <c r="K324" s="77"/>
      <c r="L324" s="67"/>
      <c r="M324" s="93"/>
      <c r="N324" s="67"/>
      <c r="O324" s="77"/>
      <c r="P324" s="67"/>
      <c r="Q324" s="106"/>
      <c r="R324" s="70"/>
    </row>
    <row r="325" spans="1:18" s="71" customFormat="1" ht="9" customHeight="1">
      <c r="A325" s="73"/>
      <c r="B325" s="74"/>
      <c r="C325" s="74"/>
      <c r="D325" s="74"/>
      <c r="E325" s="80"/>
      <c r="F325" s="80"/>
      <c r="G325" s="81"/>
      <c r="H325" s="80"/>
      <c r="I325" s="207"/>
      <c r="J325" s="208" t="str">
        <f>UPPER(IF(OR(O188="a",O188="as"),N171,IF(OR(O188="b",O188="bs"),N203,)))</f>
        <v>陳冠璋</v>
      </c>
      <c r="K325" s="84"/>
      <c r="L325" s="67"/>
      <c r="M325" s="93"/>
      <c r="N325" s="67"/>
      <c r="O325" s="77"/>
      <c r="P325" s="67"/>
      <c r="Q325" s="106"/>
      <c r="R325" s="70"/>
    </row>
    <row r="326" spans="1:18" s="71" customFormat="1" ht="9" customHeight="1">
      <c r="A326" s="73"/>
      <c r="B326" s="74"/>
      <c r="C326" s="74"/>
      <c r="D326" s="97"/>
      <c r="E326" s="80"/>
      <c r="F326" s="80"/>
      <c r="G326" s="81"/>
      <c r="H326" s="76"/>
      <c r="I326" s="207"/>
      <c r="J326" s="89" t="str">
        <f>UPPER(IF(OR(O188="a",O188="as"),N172,IF(OR(O188="b",O188="bs"),N204,)))</f>
        <v>陳俊豪</v>
      </c>
      <c r="K326" s="90"/>
      <c r="L326" s="80"/>
      <c r="M326" s="93"/>
      <c r="N326" s="67"/>
      <c r="O326" s="77"/>
      <c r="P326" s="67"/>
      <c r="Q326" s="106"/>
      <c r="R326" s="70"/>
    </row>
    <row r="327" spans="1:18" s="71" customFormat="1" ht="9" customHeight="1">
      <c r="A327" s="73"/>
      <c r="B327" s="80"/>
      <c r="C327" s="80"/>
      <c r="D327" s="97"/>
      <c r="E327" s="80"/>
      <c r="F327" s="80"/>
      <c r="G327" s="81"/>
      <c r="H327" s="80"/>
      <c r="I327" s="98"/>
      <c r="J327" s="80"/>
      <c r="K327" s="93"/>
      <c r="L327" s="94"/>
      <c r="M327" s="103"/>
      <c r="N327" s="67"/>
      <c r="O327" s="77"/>
      <c r="P327" s="67"/>
      <c r="Q327" s="106"/>
      <c r="R327" s="70"/>
    </row>
    <row r="328" spans="1:18" s="71" customFormat="1" ht="9" customHeight="1">
      <c r="A328" s="73"/>
      <c r="B328" s="74"/>
      <c r="C328" s="74"/>
      <c r="D328" s="206"/>
      <c r="E328" s="80"/>
      <c r="F328" s="80"/>
      <c r="G328" s="81"/>
      <c r="H328" s="80"/>
      <c r="I328" s="96"/>
      <c r="J328" s="80"/>
      <c r="K328" s="93"/>
      <c r="L328" s="95"/>
      <c r="M328" s="105"/>
      <c r="N328" s="67"/>
      <c r="O328" s="77"/>
      <c r="P328" s="67"/>
      <c r="Q328" s="106"/>
      <c r="R328" s="70"/>
    </row>
    <row r="329" spans="1:18" s="71" customFormat="1" ht="9" customHeight="1">
      <c r="A329" s="73"/>
      <c r="B329" s="74"/>
      <c r="C329" s="74"/>
      <c r="D329" s="97"/>
      <c r="E329" s="80"/>
      <c r="F329" s="80"/>
      <c r="G329" s="81"/>
      <c r="H329" s="80"/>
      <c r="I329" s="98"/>
      <c r="J329" s="67"/>
      <c r="K329" s="99"/>
      <c r="L329" s="83" t="str">
        <f>UPPER(IF(OR(K330="a",K330="as"),J325,IF(OR(K330="b",K330="bs"),J333,)))</f>
        <v>賴隆平</v>
      </c>
      <c r="M329" s="93"/>
      <c r="N329" s="67"/>
      <c r="O329" s="77"/>
      <c r="P329" s="67"/>
      <c r="Q329" s="106"/>
      <c r="R329" s="70"/>
    </row>
    <row r="330" spans="1:18" s="71" customFormat="1" ht="9" customHeight="1">
      <c r="A330" s="73"/>
      <c r="B330" s="74"/>
      <c r="C330" s="74"/>
      <c r="D330" s="97"/>
      <c r="E330" s="80"/>
      <c r="F330" s="80"/>
      <c r="G330" s="81"/>
      <c r="H330" s="80"/>
      <c r="I330" s="98"/>
      <c r="J330" s="87" t="s">
        <v>14</v>
      </c>
      <c r="K330" s="88" t="s">
        <v>82</v>
      </c>
      <c r="L330" s="89" t="str">
        <f>UPPER(IF(OR(K330="a",K330="as"),J326,IF(OR(K330="b",K330="bs"),J334,)))</f>
        <v>王治平</v>
      </c>
      <c r="M330" s="104"/>
      <c r="N330" s="80"/>
      <c r="O330" s="77"/>
      <c r="P330" s="67"/>
      <c r="Q330" s="106"/>
      <c r="R330" s="70"/>
    </row>
    <row r="331" spans="1:18" s="71" customFormat="1" ht="9" customHeight="1">
      <c r="A331" s="73"/>
      <c r="B331" s="80"/>
      <c r="C331" s="80"/>
      <c r="D331" s="206"/>
      <c r="E331" s="80"/>
      <c r="F331" s="80"/>
      <c r="G331" s="81"/>
      <c r="H331" s="80"/>
      <c r="I331" s="98"/>
      <c r="J331" s="67"/>
      <c r="K331" s="93"/>
      <c r="L331" s="67">
        <v>41</v>
      </c>
      <c r="M331" s="107"/>
      <c r="N331" s="94"/>
      <c r="O331" s="77"/>
      <c r="P331" s="67"/>
      <c r="Q331" s="106"/>
      <c r="R331" s="70"/>
    </row>
    <row r="332" spans="1:18" s="71" customFormat="1" ht="9" customHeight="1">
      <c r="A332" s="73"/>
      <c r="B332" s="74"/>
      <c r="C332" s="74"/>
      <c r="D332" s="74"/>
      <c r="E332" s="80"/>
      <c r="F332" s="80"/>
      <c r="G332" s="81"/>
      <c r="H332" s="80"/>
      <c r="I332" s="96"/>
      <c r="J332" s="76">
        <f>IF(I332="a",E331,IF(I332="b",E333,""))</f>
      </c>
      <c r="K332" s="93"/>
      <c r="L332" s="67"/>
      <c r="M332" s="77"/>
      <c r="N332" s="80"/>
      <c r="O332" s="77"/>
      <c r="P332" s="67"/>
      <c r="Q332" s="106"/>
      <c r="R332" s="70"/>
    </row>
    <row r="333" spans="1:18" s="71" customFormat="1" ht="9" customHeight="1">
      <c r="A333" s="73"/>
      <c r="B333" s="74"/>
      <c r="C333" s="74"/>
      <c r="D333" s="97"/>
      <c r="E333" s="80"/>
      <c r="F333" s="80"/>
      <c r="G333" s="81"/>
      <c r="H333" s="80"/>
      <c r="I333" s="207"/>
      <c r="J333" s="208" t="str">
        <f>UPPER(IF(OR(O263="a",O263="as"),N246,IF(OR(O263="b",O263="bs"),N278,)))</f>
        <v>賴隆平</v>
      </c>
      <c r="K333" s="103"/>
      <c r="L333" s="67"/>
      <c r="M333" s="77"/>
      <c r="N333" s="80"/>
      <c r="O333" s="77"/>
      <c r="P333" s="67"/>
      <c r="Q333" s="106"/>
      <c r="R333" s="70"/>
    </row>
    <row r="334" spans="1:18" s="71" customFormat="1" ht="9" customHeight="1">
      <c r="A334" s="73"/>
      <c r="B334" s="74"/>
      <c r="C334" s="74"/>
      <c r="D334" s="97"/>
      <c r="E334" s="80"/>
      <c r="F334" s="80"/>
      <c r="G334" s="81"/>
      <c r="H334" s="76"/>
      <c r="I334" s="207"/>
      <c r="J334" s="89" t="str">
        <f>UPPER(IF(OR(O263="a",O263="as"),N247,IF(OR(O263="b",O263="bs"),N279,)))</f>
        <v>王治平</v>
      </c>
      <c r="K334" s="104"/>
      <c r="L334" s="80"/>
      <c r="M334" s="77"/>
      <c r="N334" s="80"/>
      <c r="O334" s="77"/>
      <c r="P334" s="67"/>
      <c r="Q334" s="106"/>
      <c r="R334" s="70"/>
    </row>
    <row r="335" spans="1:18" s="71" customFormat="1" ht="9" customHeight="1">
      <c r="A335" s="209"/>
      <c r="B335" s="80"/>
      <c r="C335" s="80"/>
      <c r="D335" s="206"/>
      <c r="E335" s="80"/>
      <c r="F335" s="80"/>
      <c r="G335" s="81"/>
      <c r="H335" s="80"/>
      <c r="I335" s="98"/>
      <c r="J335" s="80"/>
      <c r="K335" s="77"/>
      <c r="L335" s="94"/>
      <c r="M335" s="84"/>
      <c r="N335" s="80"/>
      <c r="O335" s="77"/>
      <c r="P335" s="67"/>
      <c r="Q335" s="106"/>
      <c r="R335" s="70"/>
    </row>
    <row r="336" spans="1:18" s="71" customFormat="1" ht="9" customHeight="1">
      <c r="A336" s="74"/>
      <c r="B336" s="74"/>
      <c r="C336" s="74"/>
      <c r="D336" s="74"/>
      <c r="E336" s="80"/>
      <c r="F336" s="80"/>
      <c r="G336" s="81"/>
      <c r="H336" s="80"/>
      <c r="I336" s="96"/>
      <c r="J336" s="80"/>
      <c r="K336" s="77"/>
      <c r="L336" s="95"/>
      <c r="M336" s="96"/>
      <c r="N336" s="80"/>
      <c r="O336" s="77"/>
      <c r="P336" s="67"/>
      <c r="Q336" s="106"/>
      <c r="R336" s="70"/>
    </row>
    <row r="337" spans="1:18" s="71" customFormat="1" ht="9" customHeight="1">
      <c r="A337" s="74"/>
      <c r="B337" s="74"/>
      <c r="C337" s="74"/>
      <c r="D337" s="97"/>
      <c r="E337" s="80"/>
      <c r="F337" s="80"/>
      <c r="G337" s="81"/>
      <c r="H337" s="80"/>
      <c r="I337" s="98"/>
      <c r="J337" s="67"/>
      <c r="K337" s="68"/>
      <c r="L337" s="80"/>
      <c r="M337" s="77"/>
      <c r="N337" s="77"/>
      <c r="O337" s="207"/>
      <c r="P337" s="208"/>
      <c r="Q337" s="108"/>
      <c r="R337" s="70"/>
    </row>
    <row r="338" spans="1:18" s="71" customFormat="1" ht="9" customHeight="1">
      <c r="A338" s="74"/>
      <c r="B338" s="74"/>
      <c r="C338" s="74"/>
      <c r="D338" s="97"/>
      <c r="E338" s="80"/>
      <c r="F338" s="80"/>
      <c r="G338" s="81"/>
      <c r="H338" s="80"/>
      <c r="I338" s="98"/>
      <c r="J338" s="67"/>
      <c r="K338" s="68"/>
      <c r="L338" s="80"/>
      <c r="M338" s="77"/>
      <c r="N338" s="77"/>
      <c r="O338" s="207"/>
      <c r="P338" s="208"/>
      <c r="Q338" s="108"/>
      <c r="R338" s="70"/>
    </row>
    <row r="339" spans="1:18" s="71" customFormat="1" ht="9" customHeight="1">
      <c r="A339" s="209"/>
      <c r="B339" s="80"/>
      <c r="C339" s="80"/>
      <c r="D339" s="206"/>
      <c r="E339" s="80"/>
      <c r="F339" s="80"/>
      <c r="G339" s="81"/>
      <c r="H339" s="80"/>
      <c r="I339" s="98"/>
      <c r="J339" s="67"/>
      <c r="K339" s="68"/>
      <c r="L339" s="67"/>
      <c r="M339" s="68"/>
      <c r="N339" s="67"/>
      <c r="O339" s="77"/>
      <c r="P339" s="94"/>
      <c r="Q339" s="106"/>
      <c r="R339" s="70"/>
    </row>
    <row r="340" spans="1:18" s="71" customFormat="1" ht="9" customHeight="1">
      <c r="A340" s="74"/>
      <c r="B340" s="74"/>
      <c r="C340" s="74"/>
      <c r="D340" s="74"/>
      <c r="E340" s="80"/>
      <c r="F340" s="80"/>
      <c r="G340" s="81"/>
      <c r="H340" s="80"/>
      <c r="I340" s="96"/>
      <c r="J340" s="76">
        <f>IF(I340="a",E339,IF(I340="b",E341,""))</f>
      </c>
      <c r="K340" s="77"/>
      <c r="L340" s="67"/>
      <c r="M340" s="68"/>
      <c r="N340" s="67"/>
      <c r="O340" s="77"/>
      <c r="P340" s="95"/>
      <c r="Q340" s="110"/>
      <c r="R340" s="70"/>
    </row>
    <row r="341" spans="1:18" s="71" customFormat="1" ht="9" customHeight="1">
      <c r="A341" s="74"/>
      <c r="B341" s="74"/>
      <c r="C341" s="74"/>
      <c r="D341" s="97"/>
      <c r="E341" s="80"/>
      <c r="F341" s="80"/>
      <c r="G341" s="81"/>
      <c r="H341" s="80"/>
      <c r="I341" s="207"/>
      <c r="J341" s="208">
        <f>UPPER(IF(OR(I342="a",I342="as"),E339,IF(OR(I342="b",I342="bs"),E343,)))</f>
      </c>
      <c r="K341" s="84"/>
      <c r="L341" s="67"/>
      <c r="M341" s="68"/>
      <c r="N341" s="67"/>
      <c r="O341" s="77"/>
      <c r="P341" s="67"/>
      <c r="Q341" s="106"/>
      <c r="R341" s="70"/>
    </row>
    <row r="342" spans="1:18" s="71" customFormat="1" ht="9" customHeight="1">
      <c r="A342" s="74"/>
      <c r="B342" s="74"/>
      <c r="C342" s="74"/>
      <c r="D342" s="97"/>
      <c r="E342" s="80"/>
      <c r="F342" s="80"/>
      <c r="G342" s="81"/>
      <c r="H342" s="80"/>
      <c r="I342" s="98"/>
      <c r="J342" s="67"/>
      <c r="K342" s="68"/>
      <c r="L342" s="80"/>
      <c r="M342" s="77"/>
      <c r="N342" s="77"/>
      <c r="O342" s="207"/>
      <c r="P342" s="208"/>
      <c r="Q342" s="108"/>
      <c r="R342" s="70"/>
    </row>
    <row r="343" spans="1:18" s="71" customFormat="1" ht="9" customHeight="1">
      <c r="A343" s="74"/>
      <c r="B343" s="74"/>
      <c r="C343" s="74"/>
      <c r="D343" s="97"/>
      <c r="E343" s="80"/>
      <c r="F343" s="80"/>
      <c r="G343" s="81"/>
      <c r="H343" s="80"/>
      <c r="I343" s="98"/>
      <c r="J343" s="67"/>
      <c r="K343" s="68"/>
      <c r="L343" s="80"/>
      <c r="M343" s="77"/>
      <c r="N343" s="77"/>
      <c r="O343" s="207"/>
      <c r="P343" s="208"/>
      <c r="Q343" s="108"/>
      <c r="R343" s="70"/>
    </row>
    <row r="344" spans="1:18" s="71" customFormat="1" ht="9" customHeight="1">
      <c r="A344" s="209"/>
      <c r="B344" s="80"/>
      <c r="C344" s="80"/>
      <c r="D344" s="206"/>
      <c r="E344" s="80"/>
      <c r="F344" s="80"/>
      <c r="G344" s="81"/>
      <c r="H344" s="80"/>
      <c r="I344" s="98"/>
      <c r="J344" s="67"/>
      <c r="K344" s="68"/>
      <c r="L344" s="67"/>
      <c r="M344" s="68"/>
      <c r="N344" s="67"/>
      <c r="O344" s="77"/>
      <c r="P344" s="94"/>
      <c r="Q344" s="106"/>
      <c r="R344" s="70"/>
    </row>
    <row r="345" spans="1:18" s="71" customFormat="1" ht="9" customHeight="1">
      <c r="A345" s="74"/>
      <c r="B345" s="74"/>
      <c r="C345" s="74"/>
      <c r="D345" s="74"/>
      <c r="E345" s="80"/>
      <c r="F345" s="80"/>
      <c r="G345" s="81"/>
      <c r="H345" s="80"/>
      <c r="I345" s="96"/>
      <c r="J345" s="76">
        <f>IF(I345="a",E344,IF(I345="b",E346,""))</f>
      </c>
      <c r="K345" s="77"/>
      <c r="L345" s="67"/>
      <c r="M345" s="68"/>
      <c r="N345" s="67"/>
      <c r="O345" s="77"/>
      <c r="P345" s="95"/>
      <c r="Q345" s="110"/>
      <c r="R345" s="70"/>
    </row>
    <row r="346" spans="1:18" s="71" customFormat="1" ht="9" customHeight="1">
      <c r="A346" s="74"/>
      <c r="B346" s="74"/>
      <c r="C346" s="74"/>
      <c r="D346" s="97"/>
      <c r="E346" s="80"/>
      <c r="F346" s="80"/>
      <c r="G346" s="81"/>
      <c r="H346" s="80"/>
      <c r="I346" s="207"/>
      <c r="J346" s="208">
        <f>UPPER(IF(OR(I347="a",I347="as"),E344,IF(OR(I347="b",I347="bs"),E348,)))</f>
      </c>
      <c r="K346" s="84"/>
      <c r="L346" s="67"/>
      <c r="M346" s="68"/>
      <c r="N346" s="67"/>
      <c r="O346" s="77"/>
      <c r="P346" s="67"/>
      <c r="Q346" s="106"/>
      <c r="R346" s="70"/>
    </row>
    <row r="347" spans="1:18" s="71" customFormat="1" ht="9" customHeight="1">
      <c r="A347" s="74"/>
      <c r="B347" s="74"/>
      <c r="C347" s="74"/>
      <c r="D347" s="97"/>
      <c r="E347" s="80"/>
      <c r="F347" s="80"/>
      <c r="G347" s="81"/>
      <c r="H347" s="80"/>
      <c r="I347" s="98"/>
      <c r="J347" s="67"/>
      <c r="K347" s="68"/>
      <c r="L347" s="80"/>
      <c r="M347" s="77"/>
      <c r="N347" s="77"/>
      <c r="O347" s="207"/>
      <c r="P347" s="208"/>
      <c r="Q347" s="108"/>
      <c r="R347" s="70"/>
    </row>
    <row r="348" spans="1:18" s="71" customFormat="1" ht="9" customHeight="1">
      <c r="A348" s="74"/>
      <c r="B348" s="74"/>
      <c r="C348" s="74"/>
      <c r="D348" s="97"/>
      <c r="E348" s="80"/>
      <c r="F348" s="80"/>
      <c r="G348" s="81"/>
      <c r="H348" s="80"/>
      <c r="I348" s="98"/>
      <c r="J348" s="67"/>
      <c r="K348" s="68"/>
      <c r="L348" s="80"/>
      <c r="M348" s="77"/>
      <c r="N348" s="77"/>
      <c r="O348" s="207"/>
      <c r="P348" s="208"/>
      <c r="Q348" s="108"/>
      <c r="R348" s="70"/>
    </row>
    <row r="349" spans="1:18" s="71" customFormat="1" ht="9" customHeight="1">
      <c r="A349" s="209"/>
      <c r="B349" s="80"/>
      <c r="C349" s="80"/>
      <c r="D349" s="206"/>
      <c r="E349" s="80"/>
      <c r="F349" s="80"/>
      <c r="G349" s="81"/>
      <c r="H349" s="80"/>
      <c r="I349" s="98"/>
      <c r="J349" s="67"/>
      <c r="K349" s="68"/>
      <c r="L349" s="67"/>
      <c r="M349" s="68"/>
      <c r="N349" s="67"/>
      <c r="O349" s="77"/>
      <c r="P349" s="94"/>
      <c r="Q349" s="106"/>
      <c r="R349" s="70"/>
    </row>
    <row r="350" spans="1:18" s="71" customFormat="1" ht="9" customHeight="1">
      <c r="A350" s="74"/>
      <c r="B350" s="74"/>
      <c r="C350" s="74"/>
      <c r="D350" s="74"/>
      <c r="E350" s="80"/>
      <c r="F350" s="80"/>
      <c r="G350" s="81"/>
      <c r="H350" s="80"/>
      <c r="I350" s="96"/>
      <c r="J350" s="76">
        <f>IF(I350="a",E349,IF(I350="b",E351,""))</f>
      </c>
      <c r="K350" s="77"/>
      <c r="L350" s="67"/>
      <c r="M350" s="68"/>
      <c r="N350" s="67"/>
      <c r="O350" s="77"/>
      <c r="P350" s="95"/>
      <c r="Q350" s="110"/>
      <c r="R350" s="70"/>
    </row>
    <row r="351" spans="1:18" s="71" customFormat="1" ht="9" customHeight="1">
      <c r="A351" s="74"/>
      <c r="B351" s="74"/>
      <c r="C351" s="74"/>
      <c r="D351" s="97"/>
      <c r="E351" s="80"/>
      <c r="F351" s="80"/>
      <c r="G351" s="81"/>
      <c r="H351" s="80"/>
      <c r="I351" s="207"/>
      <c r="J351" s="208">
        <f>UPPER(IF(OR(I352="a",I352="as"),E349,IF(OR(I352="b",I352="bs"),E353,)))</f>
      </c>
      <c r="K351" s="84"/>
      <c r="L351" s="67"/>
      <c r="M351" s="68"/>
      <c r="N351" s="67"/>
      <c r="O351" s="77"/>
      <c r="P351" s="67"/>
      <c r="Q351" s="106"/>
      <c r="R351" s="70"/>
    </row>
    <row r="352" spans="1:18" s="71" customFormat="1" ht="9" customHeight="1">
      <c r="A352" s="74"/>
      <c r="B352" s="74"/>
      <c r="C352" s="74"/>
      <c r="D352" s="97"/>
      <c r="E352" s="80"/>
      <c r="F352" s="80"/>
      <c r="G352" s="81"/>
      <c r="H352" s="80"/>
      <c r="I352" s="98"/>
      <c r="J352" s="67"/>
      <c r="K352" s="68"/>
      <c r="L352" s="80"/>
      <c r="M352" s="77"/>
      <c r="N352" s="77"/>
      <c r="O352" s="207"/>
      <c r="P352" s="208"/>
      <c r="Q352" s="108"/>
      <c r="R352" s="70"/>
    </row>
    <row r="353" spans="1:18" s="71" customFormat="1" ht="9" customHeight="1">
      <c r="A353" s="74"/>
      <c r="B353" s="74"/>
      <c r="C353" s="74"/>
      <c r="D353" s="97"/>
      <c r="E353" s="80"/>
      <c r="F353" s="80"/>
      <c r="G353" s="81"/>
      <c r="H353" s="80"/>
      <c r="I353" s="98"/>
      <c r="J353" s="67"/>
      <c r="K353" s="68"/>
      <c r="L353" s="80"/>
      <c r="M353" s="77"/>
      <c r="N353" s="77"/>
      <c r="O353" s="207"/>
      <c r="P353" s="208"/>
      <c r="Q353" s="108"/>
      <c r="R353" s="70"/>
    </row>
    <row r="354" spans="1:18" s="71" customFormat="1" ht="9" customHeight="1">
      <c r="A354" s="209"/>
      <c r="B354" s="80"/>
      <c r="C354" s="80"/>
      <c r="D354" s="206"/>
      <c r="E354" s="80"/>
      <c r="F354" s="80"/>
      <c r="G354" s="81"/>
      <c r="H354" s="80"/>
      <c r="I354" s="98"/>
      <c r="J354" s="67"/>
      <c r="K354" s="68"/>
      <c r="L354" s="67"/>
      <c r="M354" s="68"/>
      <c r="N354" s="67"/>
      <c r="O354" s="77"/>
      <c r="P354" s="94"/>
      <c r="Q354" s="106"/>
      <c r="R354" s="70"/>
    </row>
    <row r="355" spans="1:18" s="71" customFormat="1" ht="9" customHeight="1">
      <c r="A355" s="74"/>
      <c r="B355" s="74"/>
      <c r="C355" s="74"/>
      <c r="D355" s="74"/>
      <c r="E355" s="80"/>
      <c r="F355" s="80"/>
      <c r="G355" s="81"/>
      <c r="H355" s="80"/>
      <c r="I355" s="96"/>
      <c r="J355" s="76">
        <f>IF(I355="a",E354,IF(I355="b",E356,""))</f>
      </c>
      <c r="K355" s="77"/>
      <c r="L355" s="67"/>
      <c r="M355" s="68"/>
      <c r="N355" s="67"/>
      <c r="O355" s="77"/>
      <c r="P355" s="95"/>
      <c r="Q355" s="110"/>
      <c r="R355" s="70"/>
    </row>
    <row r="356" spans="1:18" s="71" customFormat="1" ht="9" customHeight="1">
      <c r="A356" s="74"/>
      <c r="B356" s="74"/>
      <c r="C356" s="74"/>
      <c r="D356" s="97"/>
      <c r="E356" s="80"/>
      <c r="F356" s="80"/>
      <c r="G356" s="81"/>
      <c r="H356" s="80"/>
      <c r="I356" s="207"/>
      <c r="J356" s="208">
        <f>UPPER(IF(OR(I357="a",I357="as"),E354,IF(OR(I357="b",I357="bs"),E358,)))</f>
      </c>
      <c r="K356" s="84"/>
      <c r="L356" s="67"/>
      <c r="M356" s="68"/>
      <c r="N356" s="67"/>
      <c r="O356" s="77"/>
      <c r="P356" s="67"/>
      <c r="Q356" s="106"/>
      <c r="R356" s="70"/>
    </row>
    <row r="357" spans="1:18" s="71" customFormat="1" ht="9" customHeight="1">
      <c r="A357" s="74"/>
      <c r="B357" s="74"/>
      <c r="C357" s="74"/>
      <c r="D357" s="97"/>
      <c r="E357" s="80"/>
      <c r="F357" s="80"/>
      <c r="G357" s="81"/>
      <c r="H357" s="80"/>
      <c r="I357" s="98"/>
      <c r="J357" s="67"/>
      <c r="K357" s="68"/>
      <c r="L357" s="80"/>
      <c r="M357" s="77"/>
      <c r="N357" s="77"/>
      <c r="O357" s="207"/>
      <c r="P357" s="208"/>
      <c r="Q357" s="108"/>
      <c r="R357" s="70"/>
    </row>
    <row r="358" spans="1:18" s="71" customFormat="1" ht="9" customHeight="1">
      <c r="A358" s="74"/>
      <c r="B358" s="74"/>
      <c r="C358" s="74"/>
      <c r="D358" s="97"/>
      <c r="E358" s="80"/>
      <c r="F358" s="80"/>
      <c r="G358" s="81"/>
      <c r="H358" s="80"/>
      <c r="I358" s="98"/>
      <c r="J358" s="67"/>
      <c r="K358" s="68"/>
      <c r="L358" s="80"/>
      <c r="M358" s="77"/>
      <c r="N358" s="77"/>
      <c r="O358" s="207"/>
      <c r="P358" s="208"/>
      <c r="Q358" s="108"/>
      <c r="R358" s="70"/>
    </row>
    <row r="359" spans="1:18" s="71" customFormat="1" ht="9" customHeight="1">
      <c r="A359" s="209"/>
      <c r="B359" s="80"/>
      <c r="C359" s="80"/>
      <c r="D359" s="206"/>
      <c r="E359" s="80"/>
      <c r="F359" s="80"/>
      <c r="G359" s="81"/>
      <c r="H359" s="80"/>
      <c r="I359" s="98"/>
      <c r="J359" s="67"/>
      <c r="K359" s="68"/>
      <c r="L359" s="67"/>
      <c r="M359" s="68"/>
      <c r="N359" s="67"/>
      <c r="O359" s="77"/>
      <c r="P359" s="94"/>
      <c r="Q359" s="106"/>
      <c r="R359" s="70"/>
    </row>
    <row r="360" spans="1:18" s="71" customFormat="1" ht="9" customHeight="1">
      <c r="A360" s="74"/>
      <c r="B360" s="74"/>
      <c r="C360" s="74"/>
      <c r="D360" s="74"/>
      <c r="E360" s="80"/>
      <c r="F360" s="80"/>
      <c r="G360" s="81"/>
      <c r="H360" s="80"/>
      <c r="I360" s="96"/>
      <c r="J360" s="76">
        <f>IF(I360="a",E359,IF(I360="b",E361,""))</f>
      </c>
      <c r="K360" s="77"/>
      <c r="L360" s="67"/>
      <c r="M360" s="68"/>
      <c r="N360" s="67"/>
      <c r="O360" s="77"/>
      <c r="P360" s="95"/>
      <c r="Q360" s="110"/>
      <c r="R360" s="70"/>
    </row>
    <row r="361" spans="1:18" s="71" customFormat="1" ht="9" customHeight="1">
      <c r="A361" s="74"/>
      <c r="B361" s="74"/>
      <c r="C361" s="74"/>
      <c r="D361" s="97"/>
      <c r="E361" s="80"/>
      <c r="F361" s="80"/>
      <c r="G361" s="81"/>
      <c r="H361" s="80"/>
      <c r="I361" s="207"/>
      <c r="J361" s="208">
        <f>UPPER(IF(OR(I362="a",I362="as"),E359,IF(OR(I362="b",I362="bs"),E363,)))</f>
      </c>
      <c r="K361" s="84"/>
      <c r="L361" s="67"/>
      <c r="M361" s="68"/>
      <c r="N361" s="67"/>
      <c r="O361" s="77"/>
      <c r="P361" s="67"/>
      <c r="Q361" s="106"/>
      <c r="R361" s="70"/>
    </row>
    <row r="362" spans="1:18" s="71" customFormat="1" ht="9" customHeight="1">
      <c r="A362" s="136" t="s">
        <v>16</v>
      </c>
      <c r="B362" s="137"/>
      <c r="C362" s="138"/>
      <c r="D362" s="139" t="s">
        <v>17</v>
      </c>
      <c r="E362" s="140" t="s">
        <v>18</v>
      </c>
      <c r="F362" s="142" t="s">
        <v>17</v>
      </c>
      <c r="G362" s="142" t="s">
        <v>18</v>
      </c>
      <c r="H362" s="140"/>
      <c r="I362" s="192" t="s">
        <v>17</v>
      </c>
      <c r="J362" s="140" t="s">
        <v>18</v>
      </c>
      <c r="K362" s="142" t="s">
        <v>17</v>
      </c>
      <c r="L362" s="142" t="s">
        <v>18</v>
      </c>
      <c r="M362" s="143"/>
      <c r="N362" s="210"/>
      <c r="O362" s="211"/>
      <c r="P362" s="212"/>
      <c r="Q362" s="213"/>
      <c r="R362" s="70"/>
    </row>
    <row r="363" spans="1:18" s="71" customFormat="1" ht="9" customHeight="1">
      <c r="A363" s="149" t="s">
        <v>20</v>
      </c>
      <c r="B363" s="150"/>
      <c r="C363" s="151">
        <f aca="true" t="shared" si="8" ref="C363:C370">C72</f>
        <v>0</v>
      </c>
      <c r="D363" s="197">
        <v>1</v>
      </c>
      <c r="E363" s="156">
        <f aca="true" t="shared" si="9" ref="E363:L370">E72</f>
        <v>0</v>
      </c>
      <c r="F363" s="198" t="s">
        <v>21</v>
      </c>
      <c r="G363" s="198">
        <f t="shared" si="9"/>
        <v>0</v>
      </c>
      <c r="H363" s="156"/>
      <c r="I363" s="193" t="s">
        <v>22</v>
      </c>
      <c r="J363" s="199">
        <f t="shared" si="9"/>
        <v>0</v>
      </c>
      <c r="K363" s="157" t="s">
        <v>23</v>
      </c>
      <c r="L363" s="157">
        <f t="shared" si="9"/>
        <v>0</v>
      </c>
      <c r="M363" s="200"/>
      <c r="N363" s="214"/>
      <c r="O363" s="215"/>
      <c r="P363" s="216"/>
      <c r="Q363" s="217"/>
      <c r="R363" s="70"/>
    </row>
    <row r="364" spans="1:18" s="71" customFormat="1" ht="9" customHeight="1">
      <c r="A364" s="149" t="s">
        <v>25</v>
      </c>
      <c r="B364" s="150"/>
      <c r="C364" s="151">
        <f t="shared" si="8"/>
        <v>0</v>
      </c>
      <c r="D364" s="197">
        <v>0</v>
      </c>
      <c r="E364" s="156">
        <f t="shared" si="9"/>
        <v>0</v>
      </c>
      <c r="F364" s="198">
        <v>0</v>
      </c>
      <c r="G364" s="198">
        <f t="shared" si="9"/>
        <v>0</v>
      </c>
      <c r="H364" s="156"/>
      <c r="I364" s="193">
        <v>0</v>
      </c>
      <c r="J364" s="199">
        <f t="shared" si="9"/>
        <v>0</v>
      </c>
      <c r="K364" s="157">
        <v>0</v>
      </c>
      <c r="L364" s="157">
        <f t="shared" si="9"/>
        <v>0</v>
      </c>
      <c r="M364" s="200"/>
      <c r="N364" s="218"/>
      <c r="O364" s="215"/>
      <c r="P364" s="216"/>
      <c r="Q364" s="217"/>
      <c r="R364" s="70"/>
    </row>
    <row r="365" spans="1:18" s="71" customFormat="1" ht="9" customHeight="1">
      <c r="A365" s="169" t="s">
        <v>26</v>
      </c>
      <c r="B365" s="170"/>
      <c r="C365" s="171">
        <f t="shared" si="8"/>
        <v>0</v>
      </c>
      <c r="D365" s="197">
        <v>2</v>
      </c>
      <c r="E365" s="156">
        <f t="shared" si="9"/>
        <v>0</v>
      </c>
      <c r="F365" s="198" t="s">
        <v>27</v>
      </c>
      <c r="G365" s="198">
        <f t="shared" si="9"/>
        <v>0</v>
      </c>
      <c r="H365" s="156"/>
      <c r="I365" s="193" t="s">
        <v>28</v>
      </c>
      <c r="J365" s="199">
        <f t="shared" si="9"/>
        <v>0</v>
      </c>
      <c r="K365" s="157" t="s">
        <v>29</v>
      </c>
      <c r="L365" s="157">
        <f t="shared" si="9"/>
        <v>0</v>
      </c>
      <c r="M365" s="200"/>
      <c r="N365" s="214"/>
      <c r="O365" s="215"/>
      <c r="P365" s="216"/>
      <c r="Q365" s="217"/>
      <c r="R365" s="70"/>
    </row>
    <row r="366" spans="1:18" s="71" customFormat="1" ht="9" customHeight="1">
      <c r="A366" s="172"/>
      <c r="B366" s="173"/>
      <c r="C366" s="174"/>
      <c r="D366" s="197">
        <v>0</v>
      </c>
      <c r="E366" s="156">
        <f t="shared" si="9"/>
        <v>0</v>
      </c>
      <c r="F366" s="198">
        <v>0</v>
      </c>
      <c r="G366" s="198">
        <f t="shared" si="9"/>
        <v>0</v>
      </c>
      <c r="H366" s="156"/>
      <c r="I366" s="193">
        <v>0</v>
      </c>
      <c r="J366" s="199">
        <f t="shared" si="9"/>
        <v>0</v>
      </c>
      <c r="K366" s="157">
        <v>0</v>
      </c>
      <c r="L366" s="157">
        <f t="shared" si="9"/>
        <v>0</v>
      </c>
      <c r="M366" s="200"/>
      <c r="N366" s="218"/>
      <c r="O366" s="215"/>
      <c r="P366" s="216"/>
      <c r="Q366" s="217"/>
      <c r="R366" s="70"/>
    </row>
    <row r="367" spans="1:18" s="71" customFormat="1" ht="9" customHeight="1">
      <c r="A367" s="177" t="s">
        <v>31</v>
      </c>
      <c r="B367" s="178"/>
      <c r="C367" s="179"/>
      <c r="D367" s="197">
        <v>3</v>
      </c>
      <c r="E367" s="156">
        <f t="shared" si="9"/>
        <v>0</v>
      </c>
      <c r="F367" s="198" t="s">
        <v>32</v>
      </c>
      <c r="G367" s="198">
        <f t="shared" si="9"/>
        <v>0</v>
      </c>
      <c r="H367" s="156"/>
      <c r="I367" s="193" t="s">
        <v>33</v>
      </c>
      <c r="J367" s="199">
        <f t="shared" si="9"/>
        <v>0</v>
      </c>
      <c r="K367" s="157" t="s">
        <v>34</v>
      </c>
      <c r="L367" s="157">
        <f t="shared" si="9"/>
        <v>0</v>
      </c>
      <c r="M367" s="200"/>
      <c r="N367" s="218"/>
      <c r="O367" s="215"/>
      <c r="P367" s="216"/>
      <c r="Q367" s="217"/>
      <c r="R367" s="70"/>
    </row>
    <row r="368" spans="1:18" s="71" customFormat="1" ht="9" customHeight="1">
      <c r="A368" s="149" t="s">
        <v>20</v>
      </c>
      <c r="B368" s="150"/>
      <c r="C368" s="151">
        <f t="shared" si="8"/>
        <v>0</v>
      </c>
      <c r="D368" s="197">
        <v>0</v>
      </c>
      <c r="E368" s="156">
        <f t="shared" si="9"/>
        <v>0</v>
      </c>
      <c r="F368" s="198">
        <v>0</v>
      </c>
      <c r="G368" s="198">
        <f t="shared" si="9"/>
        <v>0</v>
      </c>
      <c r="H368" s="156"/>
      <c r="I368" s="193">
        <v>0</v>
      </c>
      <c r="J368" s="199">
        <f t="shared" si="9"/>
        <v>0</v>
      </c>
      <c r="K368" s="157">
        <v>0</v>
      </c>
      <c r="L368" s="157">
        <f t="shared" si="9"/>
        <v>0</v>
      </c>
      <c r="M368" s="200"/>
      <c r="N368" s="214"/>
      <c r="O368" s="215"/>
      <c r="P368" s="216"/>
      <c r="Q368" s="217"/>
      <c r="R368" s="70"/>
    </row>
    <row r="369" spans="1:18" s="124" customFormat="1" ht="9" customHeight="1">
      <c r="A369" s="149" t="s">
        <v>36</v>
      </c>
      <c r="B369" s="150"/>
      <c r="C369" s="151">
        <f t="shared" si="8"/>
        <v>0</v>
      </c>
      <c r="D369" s="197">
        <v>4</v>
      </c>
      <c r="E369" s="156">
        <f t="shared" si="9"/>
        <v>0</v>
      </c>
      <c r="F369" s="198" t="s">
        <v>37</v>
      </c>
      <c r="G369" s="198">
        <f t="shared" si="9"/>
        <v>0</v>
      </c>
      <c r="H369" s="156"/>
      <c r="I369" s="193" t="s">
        <v>38</v>
      </c>
      <c r="J369" s="199">
        <f t="shared" si="9"/>
        <v>0</v>
      </c>
      <c r="K369" s="157" t="s">
        <v>39</v>
      </c>
      <c r="L369" s="157">
        <f t="shared" si="9"/>
        <v>0</v>
      </c>
      <c r="M369" s="200"/>
      <c r="N369" s="218"/>
      <c r="O369" s="215"/>
      <c r="P369" s="216"/>
      <c r="Q369" s="217"/>
      <c r="R369" s="123"/>
    </row>
    <row r="370" spans="1:18" s="135" customFormat="1" ht="9" customHeight="1">
      <c r="A370" s="169" t="s">
        <v>40</v>
      </c>
      <c r="B370" s="170"/>
      <c r="C370" s="171">
        <f t="shared" si="8"/>
        <v>0</v>
      </c>
      <c r="D370" s="201">
        <v>0</v>
      </c>
      <c r="E370" s="189">
        <f t="shared" si="9"/>
        <v>0</v>
      </c>
      <c r="F370" s="202">
        <v>0</v>
      </c>
      <c r="G370" s="202">
        <f t="shared" si="9"/>
        <v>0</v>
      </c>
      <c r="H370" s="189"/>
      <c r="I370" s="196">
        <v>0</v>
      </c>
      <c r="J370" s="203">
        <f t="shared" si="9"/>
        <v>0</v>
      </c>
      <c r="K370" s="190">
        <v>0</v>
      </c>
      <c r="L370" s="190">
        <f t="shared" si="9"/>
        <v>0</v>
      </c>
      <c r="M370" s="204"/>
      <c r="N370" s="219"/>
      <c r="O370" s="220"/>
      <c r="P370" s="221"/>
      <c r="Q370" s="222"/>
      <c r="R370" s="134"/>
    </row>
    <row r="371" spans="1:17" s="148" customFormat="1" ht="10.5" customHeight="1">
      <c r="A371" s="223"/>
      <c r="B371" s="161"/>
      <c r="C371" s="224"/>
      <c r="D371" s="192" t="s">
        <v>17</v>
      </c>
      <c r="E371" s="142" t="s">
        <v>47</v>
      </c>
      <c r="F371" s="145"/>
      <c r="G371" s="142" t="s">
        <v>48</v>
      </c>
      <c r="H371" s="140"/>
      <c r="I371" s="192" t="s">
        <v>17</v>
      </c>
      <c r="J371" s="142" t="s">
        <v>47</v>
      </c>
      <c r="K371" s="145"/>
      <c r="L371" s="142" t="s">
        <v>48</v>
      </c>
      <c r="M371" s="143"/>
      <c r="N371" s="144" t="str">
        <f>N71</f>
        <v>Draw date/time:</v>
      </c>
      <c r="O371" s="145"/>
      <c r="P371" s="146">
        <f>P71</f>
        <v>0</v>
      </c>
      <c r="Q371" s="147"/>
    </row>
    <row r="372" spans="1:17" s="148" customFormat="1" ht="9" customHeight="1">
      <c r="A372" s="218"/>
      <c r="B372" s="225"/>
      <c r="C372" s="226"/>
      <c r="D372" s="193" t="s">
        <v>49</v>
      </c>
      <c r="E372" s="194">
        <f aca="true" t="shared" si="10" ref="E372:L379">E147</f>
        <v>0</v>
      </c>
      <c r="F372" s="195"/>
      <c r="G372" s="194">
        <f t="shared" si="10"/>
        <v>0</v>
      </c>
      <c r="H372" s="156">
        <f t="shared" si="10"/>
        <v>0</v>
      </c>
      <c r="I372" s="193" t="s">
        <v>21</v>
      </c>
      <c r="J372" s="194">
        <f t="shared" si="10"/>
        <v>0</v>
      </c>
      <c r="K372" s="195"/>
      <c r="L372" s="194">
        <f t="shared" si="10"/>
        <v>0</v>
      </c>
      <c r="M372" s="158"/>
      <c r="N372" s="159" t="s">
        <v>24</v>
      </c>
      <c r="O372" s="160"/>
      <c r="P372" s="161"/>
      <c r="Q372" s="162"/>
    </row>
    <row r="373" spans="1:17" s="148" customFormat="1" ht="9" customHeight="1">
      <c r="A373" s="218"/>
      <c r="B373" s="225"/>
      <c r="C373" s="226"/>
      <c r="D373" s="193"/>
      <c r="E373" s="194">
        <f t="shared" si="10"/>
        <v>0</v>
      </c>
      <c r="F373" s="195"/>
      <c r="G373" s="194">
        <f t="shared" si="10"/>
        <v>0</v>
      </c>
      <c r="H373" s="156">
        <f t="shared" si="10"/>
        <v>0</v>
      </c>
      <c r="I373" s="193">
        <v>0</v>
      </c>
      <c r="J373" s="194">
        <f t="shared" si="10"/>
        <v>0</v>
      </c>
      <c r="K373" s="195"/>
      <c r="L373" s="194">
        <f t="shared" si="10"/>
        <v>0</v>
      </c>
      <c r="M373" s="158"/>
      <c r="N373" s="165">
        <f>N73</f>
        <v>0</v>
      </c>
      <c r="O373" s="166"/>
      <c r="P373" s="167"/>
      <c r="Q373" s="168"/>
    </row>
    <row r="374" spans="1:17" s="148" customFormat="1" ht="9" customHeight="1">
      <c r="A374" s="218"/>
      <c r="B374" s="225"/>
      <c r="C374" s="226"/>
      <c r="D374" s="193" t="s">
        <v>50</v>
      </c>
      <c r="E374" s="194">
        <f t="shared" si="10"/>
        <v>0</v>
      </c>
      <c r="F374" s="195"/>
      <c r="G374" s="194">
        <f t="shared" si="10"/>
        <v>0</v>
      </c>
      <c r="H374" s="156">
        <f t="shared" si="10"/>
        <v>0</v>
      </c>
      <c r="I374" s="193" t="s">
        <v>27</v>
      </c>
      <c r="J374" s="194">
        <f t="shared" si="10"/>
        <v>0</v>
      </c>
      <c r="K374" s="195"/>
      <c r="L374" s="194">
        <f t="shared" si="10"/>
        <v>0</v>
      </c>
      <c r="M374" s="158"/>
      <c r="N374" s="159" t="s">
        <v>30</v>
      </c>
      <c r="O374" s="160"/>
      <c r="P374" s="161"/>
      <c r="Q374" s="162"/>
    </row>
    <row r="375" spans="1:17" s="148" customFormat="1" ht="9" customHeight="1">
      <c r="A375" s="227"/>
      <c r="B375" s="225"/>
      <c r="C375" s="226"/>
      <c r="D375" s="193"/>
      <c r="E375" s="194">
        <f t="shared" si="10"/>
        <v>0</v>
      </c>
      <c r="F375" s="195"/>
      <c r="G375" s="194">
        <f t="shared" si="10"/>
        <v>0</v>
      </c>
      <c r="H375" s="156">
        <f t="shared" si="10"/>
        <v>0</v>
      </c>
      <c r="I375" s="193">
        <v>0</v>
      </c>
      <c r="J375" s="194">
        <f t="shared" si="10"/>
        <v>0</v>
      </c>
      <c r="K375" s="195"/>
      <c r="L375" s="194">
        <f t="shared" si="10"/>
        <v>0</v>
      </c>
      <c r="M375" s="158"/>
      <c r="N375" s="149"/>
      <c r="O375" s="175"/>
      <c r="P375" s="176"/>
      <c r="Q375" s="158"/>
    </row>
    <row r="376" spans="1:17" s="148" customFormat="1" ht="9" customHeight="1">
      <c r="A376" s="228"/>
      <c r="B376" s="225"/>
      <c r="C376" s="226"/>
      <c r="D376" s="193" t="s">
        <v>51</v>
      </c>
      <c r="E376" s="194">
        <f t="shared" si="10"/>
        <v>0</v>
      </c>
      <c r="F376" s="195"/>
      <c r="G376" s="194">
        <f t="shared" si="10"/>
        <v>0</v>
      </c>
      <c r="H376" s="156">
        <f t="shared" si="10"/>
        <v>0</v>
      </c>
      <c r="I376" s="193" t="s">
        <v>32</v>
      </c>
      <c r="J376" s="194">
        <f t="shared" si="10"/>
        <v>0</v>
      </c>
      <c r="K376" s="195"/>
      <c r="L376" s="194">
        <f t="shared" si="10"/>
        <v>0</v>
      </c>
      <c r="M376" s="158"/>
      <c r="N376" s="180">
        <f>N76</f>
        <v>0</v>
      </c>
      <c r="O376" s="181"/>
      <c r="P376" s="180"/>
      <c r="Q376" s="182"/>
    </row>
    <row r="377" spans="1:17" s="148" customFormat="1" ht="9" customHeight="1">
      <c r="A377" s="218"/>
      <c r="B377" s="225"/>
      <c r="C377" s="226"/>
      <c r="D377" s="193"/>
      <c r="E377" s="194">
        <f t="shared" si="10"/>
        <v>0</v>
      </c>
      <c r="F377" s="195"/>
      <c r="G377" s="194">
        <f t="shared" si="10"/>
        <v>0</v>
      </c>
      <c r="H377" s="156">
        <f t="shared" si="10"/>
        <v>0</v>
      </c>
      <c r="I377" s="193">
        <v>0</v>
      </c>
      <c r="J377" s="194">
        <f t="shared" si="10"/>
        <v>0</v>
      </c>
      <c r="K377" s="195"/>
      <c r="L377" s="194">
        <f t="shared" si="10"/>
        <v>0</v>
      </c>
      <c r="M377" s="158"/>
      <c r="N377" s="159" t="s">
        <v>35</v>
      </c>
      <c r="O377" s="160"/>
      <c r="P377" s="161"/>
      <c r="Q377" s="162"/>
    </row>
    <row r="378" spans="1:17" s="148" customFormat="1" ht="9" customHeight="1">
      <c r="A378" s="218"/>
      <c r="B378" s="225"/>
      <c r="C378" s="226"/>
      <c r="D378" s="193" t="s">
        <v>52</v>
      </c>
      <c r="E378" s="194">
        <f t="shared" si="10"/>
        <v>0</v>
      </c>
      <c r="F378" s="195"/>
      <c r="G378" s="194">
        <f t="shared" si="10"/>
        <v>0</v>
      </c>
      <c r="H378" s="156">
        <f t="shared" si="10"/>
        <v>0</v>
      </c>
      <c r="I378" s="193" t="s">
        <v>37</v>
      </c>
      <c r="J378" s="194">
        <f t="shared" si="10"/>
        <v>0</v>
      </c>
      <c r="K378" s="195"/>
      <c r="L378" s="194">
        <f t="shared" si="10"/>
        <v>0</v>
      </c>
      <c r="M378" s="158"/>
      <c r="N378" s="176"/>
      <c r="O378" s="175"/>
      <c r="P378" s="176"/>
      <c r="Q378" s="158"/>
    </row>
    <row r="379" spans="1:17" s="148" customFormat="1" ht="9" customHeight="1">
      <c r="A379" s="219"/>
      <c r="B379" s="178"/>
      <c r="C379" s="179"/>
      <c r="D379" s="196"/>
      <c r="E379" s="180">
        <f t="shared" si="10"/>
        <v>0</v>
      </c>
      <c r="F379" s="181"/>
      <c r="G379" s="180">
        <f t="shared" si="10"/>
        <v>0</v>
      </c>
      <c r="H379" s="189">
        <f t="shared" si="10"/>
        <v>0</v>
      </c>
      <c r="I379" s="196">
        <v>0</v>
      </c>
      <c r="J379" s="180">
        <f t="shared" si="10"/>
        <v>0</v>
      </c>
      <c r="K379" s="181"/>
      <c r="L379" s="180">
        <f t="shared" si="10"/>
        <v>0</v>
      </c>
      <c r="M379" s="168"/>
      <c r="N379" s="180" t="str">
        <f>N79</f>
        <v>王凌華</v>
      </c>
      <c r="O379" s="181"/>
      <c r="P379" s="180"/>
      <c r="Q379" s="182"/>
    </row>
    <row r="380" ht="15.75" customHeight="1"/>
    <row r="381" ht="9" customHeight="1"/>
  </sheetData>
  <sheetProtection/>
  <mergeCells count="1">
    <mergeCell ref="A4:C4"/>
  </mergeCells>
  <conditionalFormatting sqref="B7 B11 B15 B19 B23 B27 B31 B35 B39 B43 B47 B51 B55 B59 B63 B67 B82 B86 B90 B94 B98 B102 B106 B110 B114 B118 B122 B126 B130 B134 B138 B142 B157 B161 B165 B169 B173 B177 B181 B185 B189 B193 B197 B201 B205 B209 B213 B217 B232 B236 B240 B244 B248 B252 B256 B260 B264 B268 B272 B276 B280 B284 B288 B292 B307 B311 B315 B319 B323 B327 B331 B335 B339 B354 B359 B344 B349">
    <cfRule type="cellIs" priority="36" dxfId="373" operator="equal" stopIfTrue="1">
      <formula>"DA"</formula>
    </cfRule>
  </conditionalFormatting>
  <conditionalFormatting sqref="H10 H58 H42 H50 H34 H26 H18 H66 J30 L22 N38 J62 J46 L54 J14 H85 H133 H117 H125 H109 H101 H93 H141 J105 L97 N113 J137 J121 L129 J89 H160 H208 H192 H200 H184 H176 H168 H216 J180 L172 N188 J212 J196 L204 J164 H235 H283 H267 H275 H259 H251 H243 H291 J255 L247 N263 J287 J271 L279 J239 J314 J330 L322">
    <cfRule type="expression" priority="33" dxfId="374" stopIfTrue="1">
      <formula>AND($N$1="CU",H10="Umpire")</formula>
    </cfRule>
    <cfRule type="expression" priority="34" dxfId="375" stopIfTrue="1">
      <formula>AND($N$1="CU",H10&lt;&gt;"Umpire",I10&lt;&gt;"")</formula>
    </cfRule>
    <cfRule type="expression" priority="35" dxfId="376" stopIfTrue="1">
      <formula>AND($N$1="CU",H10&lt;&gt;"Umpire")</formula>
    </cfRule>
  </conditionalFormatting>
  <conditionalFormatting sqref="D292 D280 D276 D288 D248 D331 D272 D268 D264 D260 D256 D252 D284">
    <cfRule type="expression" priority="32" dxfId="377" stopIfTrue="1">
      <formula>AND($D248&lt;5,$C248&gt;0)</formula>
    </cfRule>
  </conditionalFormatting>
  <conditionalFormatting sqref="L13 L29 L45 L61 N21 N53 P37 J9 J17 J25 J33 J41 J49 J57 J65 L88 L104 L120 L136 N96 N128 P112 J84 J92 J100 J108 J116 J124 J132 J140 L163 L179 L195 L211 N171 N203 P187 J159 J167 J175 J183 J191 J199 J207 J215 L238 L254 L270 L286 N246 N278 P262 J234 J242 J250 J258 J266 J274 J282 J290 L313 L329 J361 J356 N321 J351 P337 J309 J317 J325 J333 J341 J346 P342 P347 P352 P357">
    <cfRule type="expression" priority="30" dxfId="378" stopIfTrue="1">
      <formula>I10="as"</formula>
    </cfRule>
    <cfRule type="expression" priority="31" dxfId="378" stopIfTrue="1">
      <formula>I10="bs"</formula>
    </cfRule>
  </conditionalFormatting>
  <conditionalFormatting sqref="L14 L30 L46 L62 N22 N54 P38 J10 J18 J26 J34 J42 J50 J58 J66 L89 L105 L121 L137 N97 N129 P113 J85 J93 J101 J109 J117 J125 J133 J141 L164 L180 L196 L212 N172 N204 P188 J160 J168 J176 J184 J192 J200 J208 J216 L239 L255 L271 L287 N247 N279 P263 J235 J243 J251 J259 J267 J275 J283 J291 L314 L330 P353 P343 N322 P348 P338 J310 J318 J326 J334 P358">
    <cfRule type="expression" priority="28" dxfId="378" stopIfTrue="1">
      <formula>I10="as"</formula>
    </cfRule>
    <cfRule type="expression" priority="29" dxfId="378" stopIfTrue="1">
      <formula>I10="bs"</formula>
    </cfRule>
  </conditionalFormatting>
  <conditionalFormatting sqref="I10 I18 I26 I34 I42 I50 I58 I66 K62 K46 K30 K14 M22 M54 O38 I85 I93 I101 I109 I117 I125 I133 I141 K137 K121 K105 K89 M97 M129 O113 I160 I168 I176 I184 I192 I200 I208 I216 K212 K196 K180 K164 M172 M204 O188 I235 I243 I251 I259 I267 I275 I283 I291 K287 K271 K255 K239 M247 M279 O263 M322 K330 K314">
    <cfRule type="expression" priority="27" dxfId="379" stopIfTrue="1">
      <formula>$N$1="CU"</formula>
    </cfRule>
  </conditionalFormatting>
  <conditionalFormatting sqref="E7 E11 E15 E19 E23 E27 E31 E35 E39 E43 E47 E51 E55 E59 E63 E67 E82 E86 E90 E94 E98 E102 E106 E110 E114 E118 E122 E126 E130 E134 E138 E142 E157 E161 E165 E169 E173 E177 E181 E185 E189 E193 E197 E201 E205 E209 E213 E217 E232 E236 E240 E244 E248 E252 E256 E260 E264 E268 E272 E276 E280 E284 E288 E292 E307 E311 E315 E319 E323 E327 E331 E335 E339 E354 E359 E344 E349">
    <cfRule type="cellIs" priority="26" dxfId="380" operator="equal" stopIfTrue="1">
      <formula>"Bye"</formula>
    </cfRule>
  </conditionalFormatting>
  <conditionalFormatting sqref="D7 D11 D15 D19 D23 D27 D31 D35 D39 D43 D47 D51 D55 D59 D63 D67 D82 D86 D90 D94 D98 D102 D106 D110 D114 D118 D122 D126 D130 D134 D138 D142 D157 D161 D165 D169 D173 D177 D181 D185 D189 D193 D197 D201 D205 D209 D213 D217">
    <cfRule type="cellIs" priority="25" dxfId="381" operator="lessThan" stopIfTrue="1">
      <formula>17</formula>
    </cfRule>
  </conditionalFormatting>
  <conditionalFormatting sqref="B7 B11 B15 B19 B23 B27 B31 B35 B39 B43 B47 B51 B55 B59 B63 B67 B82 B86 B90 B94 B98 B102 B106 B110 B114 B118 B122 B126 B130 B134 B138 B142 B157 B161 B165 B169 B173 B177 B181 B185 B189 B193 B197 B201 B205 B209 B213 B217 B232 B236 B240 B244 B248 B252 B256 B260 B264 B268 B272 B276 B280 B284 B288 B292 B307 B311 B315 B319 B323 B327 B331 B335 B339 B354 B359 B344 B349">
    <cfRule type="cellIs" priority="24" dxfId="373" operator="equal" stopIfTrue="1">
      <formula>"DA"</formula>
    </cfRule>
  </conditionalFormatting>
  <conditionalFormatting sqref="H10 H58 H42 H50 H34 H26 H18 H66 J30 L22 N38 J62 J46 L54 J14 H85 H133 H117 H125 H109 H101 H93 H141 J105 L97 N113 J137 J121 L129 J89 H160 H208 H192 H200 H184 H176 H168 H216 J180 L172 N188 J212 J196 L204 J164 H235 H283 H267 H275 H259 H251 H243 H291 J255 L247 N263 J287 J271 L279 J239 J314 J330 L322">
    <cfRule type="expression" priority="21" dxfId="374" stopIfTrue="1">
      <formula>AND($N$1="CU",H10="Umpire")</formula>
    </cfRule>
    <cfRule type="expression" priority="22" dxfId="375" stopIfTrue="1">
      <formula>AND($N$1="CU",H10&lt;&gt;"Umpire",I10&lt;&gt;"")</formula>
    </cfRule>
    <cfRule type="expression" priority="23" dxfId="376" stopIfTrue="1">
      <formula>AND($N$1="CU",H10&lt;&gt;"Umpire")</formula>
    </cfRule>
  </conditionalFormatting>
  <conditionalFormatting sqref="D292 D280 D276 D288 D248 D331 D272 D268 D264 D260 D256 D252 D284">
    <cfRule type="expression" priority="20" dxfId="377" stopIfTrue="1">
      <formula>AND($D248&lt;5,$C248&gt;0)</formula>
    </cfRule>
  </conditionalFormatting>
  <conditionalFormatting sqref="L13 L29 L45 L61 N21 N53 P37 J9 J17 J25 J33 J41 J49 J57 J65 L88 L104 L120 L136 N96 N128 P112 J84 J92 J100 J108 J116 J124 J132 J140 L163 L179 L195 L211 N171 N203 P187 J159 J167 J175 J183 J191 J199 J207 J215 L238 L254 L270 L286 N246 N278 P262 J234 J242 J250 J258 J266 J274 J282 J290 L313 L329 J361 J356 N321 J351 P337 J309 J317 J325 J333 J341 J346 P342 P347 P352 P357">
    <cfRule type="expression" priority="18" dxfId="378" stopIfTrue="1">
      <formula>I10="as"</formula>
    </cfRule>
    <cfRule type="expression" priority="19" dxfId="378" stopIfTrue="1">
      <formula>I10="bs"</formula>
    </cfRule>
  </conditionalFormatting>
  <conditionalFormatting sqref="L14 L30 L46 L62 N22 N54 P38 J10 J18 J26 J34 J42 J50 J58 J66 L89 L105 L121 L137 N97 N129 P113 J85 J93 J101 J109 J117 J125 J133 J141 L164 L180 L196 L212 N172 N204 P188 J160 J168 J176 J184 J192 J200 J208 J216 L239 L255 L271 L287 N247 N279 P263 J235 J243 J251 J259 J267 J275 J283 J291 L314 L330 P353 P343 N322 P348 P338 J310 J318 J326 J334 P358">
    <cfRule type="expression" priority="16" dxfId="378" stopIfTrue="1">
      <formula>I10="as"</formula>
    </cfRule>
    <cfRule type="expression" priority="17" dxfId="378" stopIfTrue="1">
      <formula>I10="bs"</formula>
    </cfRule>
  </conditionalFormatting>
  <conditionalFormatting sqref="I10 I18 I26 I34 I42 I50 I58 I66 K62 K46 K30 K14 M22 M54 O38 I85 I93 I101 I109 I117 I125 I133 I141 K137 K121 K105 K89 M97 M129 O113 I160 I168 I176 I184 I192 I200 I208 I216 K212 K196 K180 K164 M172 M204 O188 I235 I243 I251 I259 I267 I275 I283 I291 K287 K271 K255 K239 M247 M279 O263 M322 K330 K314">
    <cfRule type="expression" priority="15" dxfId="379" stopIfTrue="1">
      <formula>$N$1="CU"</formula>
    </cfRule>
  </conditionalFormatting>
  <conditionalFormatting sqref="E7 E11 E15 E19 E23 E27 E31 E35 E39 E43 E47 E51 E55 E59 E63 E67 E82 E86 E90 E94 E98 E102 E106 E110 E114 E118 E122 E126 E130 E134 E138 E142 E157 E161 E165 E169 E173 E177 E181 E185 E189 E193 E197 E201 E205 E209 E213 E217 E232 E236 E240 E244 E248 E252 E256 E260 E264 E268 E272 E276 E280 E284 E288 E292 E307 E311 E315 E319 E323 E327 E331 E335 E339 E354 E359 E344 E349">
    <cfRule type="cellIs" priority="14" dxfId="380" operator="equal" stopIfTrue="1">
      <formula>"Bye"</formula>
    </cfRule>
  </conditionalFormatting>
  <conditionalFormatting sqref="D7 D11 D15 D19 D23 D27 D31 D35 D39 D43 D47 D51 D55 D59 D63 D67 D82 D86 D90 D94 D98 D102 D106 D110 D114 D118 D122 D126 D130 D134 D138 D142 D157 D161 D165 D169 D173 D177 D181 D185 D189 D193 D197 D201 D205 D209 D213 D217">
    <cfRule type="cellIs" priority="13" dxfId="381" operator="lessThan" stopIfTrue="1">
      <formula>17</formula>
    </cfRule>
  </conditionalFormatting>
  <conditionalFormatting sqref="B7 B11 B15 B19 B23 B27 B31 B35 B39 B43 B47 B51 B55 B59 B63 B67 B82 B86 B90 B94 B98 B102 B106 B110 B114 B118 B122 B126 B130 B134 B138 B142 B157 B161 B165 B169 B173 B177 B181 B185 B189 B193 B197 B201 B205 B209 B213 B217 B232 B236 B240 B244 B248 B252 B256 B260 B264 B268 B272 B276 B280 B284 B288 B292 B307 B311 B315 B319 B323 B327 B331 B335 B339 B354 B359 B344 B349">
    <cfRule type="cellIs" priority="12" dxfId="373" operator="equal" stopIfTrue="1">
      <formula>"DA"</formula>
    </cfRule>
  </conditionalFormatting>
  <conditionalFormatting sqref="H10 H58 H42 H50 H34 H26 H18 H66 J30 L22 N38 J62 J46 L54 J14 H85 H133 H117 H125 H109 H101 H93 H141 J105 L97 N113 J137 J121 L129 J89 H160 H208 H192 H200 H184 H176 H168 H216 J180 L172 N188 J212 J196 L204 J164 H235 H283 H267 H275 H259 H251 H243 H291 J255 L247 N263 J287 J271 L279 J239 J314 J330 L322">
    <cfRule type="expression" priority="9" dxfId="374" stopIfTrue="1">
      <formula>AND($N$1="CU",H10="Umpire")</formula>
    </cfRule>
    <cfRule type="expression" priority="10" dxfId="375" stopIfTrue="1">
      <formula>AND($N$1="CU",H10&lt;&gt;"Umpire",I10&lt;&gt;"")</formula>
    </cfRule>
    <cfRule type="expression" priority="11" dxfId="376" stopIfTrue="1">
      <formula>AND($N$1="CU",H10&lt;&gt;"Umpire")</formula>
    </cfRule>
  </conditionalFormatting>
  <conditionalFormatting sqref="D292 D280 D276 D288 D248 D331 D272 D268 D264 D260 D256 D252 D284">
    <cfRule type="expression" priority="8" dxfId="377" stopIfTrue="1">
      <formula>AND($D248&lt;5,$C248&gt;0)</formula>
    </cfRule>
  </conditionalFormatting>
  <conditionalFormatting sqref="L13 L29 L45 L61 N21 N53 P37 J9 J17 J25 J33 J41 J49 J57 J65 L88 L104 L120 L136 N96 N128 P112 J84 J92 J100 J108 J116 J124 J132 J140 L163 L179 L195 L211 N171 N203 P187 J159 J167 J175 J183 J191 J199 J207 J215 L238 L254 L270 L286 N246 N278 P262 J234 J242 J250 J258 J266 J274 J282 J290 L313 L329 J361 J356 N321 J351 P337 J309 J317 J325 J333 J341 J346 P342 P347 P352 P357">
    <cfRule type="expression" priority="6" dxfId="378" stopIfTrue="1">
      <formula>I10="as"</formula>
    </cfRule>
    <cfRule type="expression" priority="7" dxfId="378" stopIfTrue="1">
      <formula>I10="bs"</formula>
    </cfRule>
  </conditionalFormatting>
  <conditionalFormatting sqref="L14 L30 L46 L62 N22 N54 P38 J10 J18 J26 J34 J42 J50 J58 J66 L89 L105 L121 L137 N97 N129 P113 J85 J93 J101 J109 J117 J125 J133 J141 L164 L180 L196 L212 N172 N204 P188 J160 J168 J176 J184 J192 J200 J208 J216 L239 L255 L271 L287 N247 N279 P263 J235 J243 J251 J259 J267 J275 J283 J291 L314 L330 P353 P343 N322 P348 P338 J310 J318 J326 J334 P358">
    <cfRule type="expression" priority="4" dxfId="378" stopIfTrue="1">
      <formula>I10="as"</formula>
    </cfRule>
    <cfRule type="expression" priority="5" dxfId="378" stopIfTrue="1">
      <formula>I10="bs"</formula>
    </cfRule>
  </conditionalFormatting>
  <conditionalFormatting sqref="I10 I18 I26 I34 I42 I50 I58 I66 K62 K46 K30 K14 M22 M54 O38 I85 I93 I101 I109 I117 I125 I133 I141 K137 K121 K105 K89 M97 M129 O113 I160 I168 I176 I184 I192 I200 I208 I216 K212 K196 K180 K164 M172 M204 O188 K287 K271 K255 K239 M247 M279 O263 M322 K330 K314 I235 I243 I251 I259 I267 I275 I283 I291">
    <cfRule type="expression" priority="3" dxfId="379" stopIfTrue="1">
      <formula>$N$1="CU"</formula>
    </cfRule>
  </conditionalFormatting>
  <conditionalFormatting sqref="E7 E11 E15 E19 E23 E27 E31 E35 E39 E43 E47 E51 E55 E59 E63 E67 E82 E86 E90 E94 E98 E102 E106 E110 E114 E118 E122 E126 E130 E134 E138 E142 E157 E161 E165 E169 E173 E177 E181 E185 E189 E193 E197 E201 E205 E209 E213 E217 E232 E236 E240 E244 E248 E252 E256 E260 E264 E268 E272 E276 E280 E284 E288 E292 E307 E311 E315 E319 E323 E327 E331 E335 E339 E354 E359 E344 E349">
    <cfRule type="cellIs" priority="2" dxfId="380" operator="equal" stopIfTrue="1">
      <formula>"Bye"</formula>
    </cfRule>
  </conditionalFormatting>
  <conditionalFormatting sqref="D7 D11 D15 D19 D23 D27 D31 D35 D39 D43 D47 D51 D55 D59 D63 D67 D82 D86 D90 D94 D98 D102 D106 D110 D114 D118 D122 D126 D130 D134 D138 D142 D157 D161 D165 D169 D173 D177 D181 D185 D189 D193 D197 D201 D205 D209 D213 D217">
    <cfRule type="cellIs" priority="1" dxfId="381" operator="lessThan" stopIfTrue="1">
      <formula>17</formula>
    </cfRule>
  </conditionalFormatting>
  <dataValidations count="1">
    <dataValidation type="list" allowBlank="1" showInputMessage="1" sqref="H10 H42 H18 H58 H26 H50 H34 H66 J62 J46 L54 N38 J30 L22 J14 H85 H117 H93 H133 H101 H125 H109 H141 J137 J121 L129 N113 J105 L97 J89 H160 H192 H168 H208 H176 H200 H184 H216 J212 J196 L204 N188 J180 L172 J164 H235 H267 H243 H283 H251 H275 H259 H291 J287 J271 L279 N263 J255 L247 J239 J314 J330 L322">
      <formula1>$T$7:$T$16</formula1>
    </dataValidation>
  </dataValidations>
  <printOptions/>
  <pageMargins left="0.7" right="0.7" top="0.75" bottom="0.75" header="0.3" footer="0.3"/>
  <pageSetup orientation="portrait" paperSize="9"/>
  <drawing r:id="rId3"/>
  <legacyDrawing r:id="rId2"/>
</worksheet>
</file>

<file path=xl/worksheets/sheet10.xml><?xml version="1.0" encoding="utf-8"?>
<worksheet xmlns="http://schemas.openxmlformats.org/spreadsheetml/2006/main" xmlns:r="http://schemas.openxmlformats.org/officeDocument/2006/relationships">
  <dimension ref="A1:S21"/>
  <sheetViews>
    <sheetView tabSelected="1" zoomScalePageLayoutView="0" workbookViewId="0" topLeftCell="A1">
      <selection activeCell="U26" sqref="U26"/>
    </sheetView>
  </sheetViews>
  <sheetFormatPr defaultColWidth="9.00390625" defaultRowHeight="15.75"/>
  <cols>
    <col min="1" max="2" width="2.875" style="229" customWidth="1"/>
    <col min="3" max="3" width="4.125" style="229" customWidth="1"/>
    <col min="4" max="4" width="3.75390625" style="229" customWidth="1"/>
    <col min="5" max="5" width="11.125" style="229" customWidth="1"/>
    <col min="6" max="6" width="6.75390625" style="229" customWidth="1"/>
    <col min="7" max="7" width="5.125" style="229" customWidth="1"/>
    <col min="8" max="8" width="1.4921875" style="230" customWidth="1"/>
    <col min="9" max="9" width="9.375" style="231" customWidth="1"/>
    <col min="10" max="10" width="1.4921875" style="232" customWidth="1"/>
    <col min="11" max="11" width="9.375" style="231" customWidth="1"/>
    <col min="12" max="12" width="1.4921875" style="16" customWidth="1"/>
    <col min="13" max="13" width="9.375" style="231" customWidth="1"/>
    <col min="14" max="14" width="1.4921875" style="232" customWidth="1"/>
    <col min="15" max="15" width="9.375" style="231" customWidth="1"/>
    <col min="16" max="16" width="1.4921875" style="16" customWidth="1"/>
    <col min="17" max="17" width="9.00390625" style="229" customWidth="1"/>
    <col min="18" max="18" width="7.625" style="229" customWidth="1"/>
    <col min="19" max="19" width="7.75390625" style="229" hidden="1" customWidth="1"/>
    <col min="20" max="20" width="5.00390625" style="229" customWidth="1"/>
    <col min="21" max="16384" width="9.00390625" style="229" customWidth="1"/>
  </cols>
  <sheetData>
    <row r="1" spans="1:16" s="3" customFormat="1" ht="21.75" customHeight="1">
      <c r="A1" s="1" t="str">
        <f>'[5]Week SetUp'!$A$6</f>
        <v>FILA盃全國乙組網球排名賽</v>
      </c>
      <c r="B1" s="2"/>
      <c r="H1" s="4"/>
      <c r="I1" s="5" t="s">
        <v>102</v>
      </c>
      <c r="J1" s="6"/>
      <c r="K1" s="7"/>
      <c r="L1" s="6"/>
      <c r="M1" s="6"/>
      <c r="N1" s="6"/>
      <c r="O1" s="8"/>
      <c r="P1" s="9"/>
    </row>
    <row r="2" spans="1:16" s="12" customFormat="1" ht="12.75">
      <c r="A2" s="10" t="str">
        <f>'[5]Week SetUp'!$A$8</f>
        <v>FILA盃全國乙組網球排名賽</v>
      </c>
      <c r="B2" s="11"/>
      <c r="H2" s="14"/>
      <c r="I2" s="15"/>
      <c r="J2" s="16"/>
      <c r="K2" s="7"/>
      <c r="L2" s="16"/>
      <c r="M2" s="17"/>
      <c r="N2" s="16"/>
      <c r="O2" s="17"/>
      <c r="P2" s="16"/>
    </row>
    <row r="3" spans="1:16" s="29" customFormat="1" ht="10.5" customHeight="1">
      <c r="A3" s="233" t="s">
        <v>89</v>
      </c>
      <c r="B3" s="18"/>
      <c r="C3" s="18"/>
      <c r="D3" s="18"/>
      <c r="E3" s="19"/>
      <c r="F3" s="233" t="s">
        <v>90</v>
      </c>
      <c r="G3" s="18"/>
      <c r="H3" s="20"/>
      <c r="I3" s="234" t="s">
        <v>91</v>
      </c>
      <c r="J3" s="22"/>
      <c r="K3" s="23"/>
      <c r="L3" s="24"/>
      <c r="M3" s="25"/>
      <c r="N3" s="26"/>
      <c r="O3" s="27"/>
      <c r="P3" s="235" t="s">
        <v>92</v>
      </c>
    </row>
    <row r="4" spans="1:16" s="40" customFormat="1" ht="11.25" customHeight="1" thickBot="1">
      <c r="A4" s="270" t="str">
        <f>'[5]Week SetUp'!$A$10</f>
        <v>20~21/03/2010</v>
      </c>
      <c r="B4" s="270"/>
      <c r="C4" s="270"/>
      <c r="D4" s="30"/>
      <c r="E4" s="30"/>
      <c r="F4" s="31" t="str">
        <f>'[5]Week SetUp'!$C$10</f>
        <v>臺北內湖彩虹河濱公園</v>
      </c>
      <c r="G4" s="30"/>
      <c r="H4" s="33"/>
      <c r="I4" s="34">
        <f>'[5]Week SetUp'!$D$10</f>
        <v>0</v>
      </c>
      <c r="J4" s="35"/>
      <c r="K4" s="36">
        <f>'[5]Week SetUp'!$A$12</f>
        <v>0</v>
      </c>
      <c r="L4" s="37"/>
      <c r="M4" s="38"/>
      <c r="N4" s="37"/>
      <c r="O4" s="38"/>
      <c r="P4" s="39" t="str">
        <f>'[5]Week SetUp'!$E$10</f>
        <v>王凌華</v>
      </c>
    </row>
    <row r="5" spans="1:16" s="52" customFormat="1" ht="9.75">
      <c r="A5" s="41"/>
      <c r="B5" s="42" t="s">
        <v>5</v>
      </c>
      <c r="C5" s="43" t="s">
        <v>93</v>
      </c>
      <c r="D5" s="44" t="s">
        <v>94</v>
      </c>
      <c r="E5" s="45" t="s">
        <v>95</v>
      </c>
      <c r="F5" s="47"/>
      <c r="G5" s="45" t="s">
        <v>96</v>
      </c>
      <c r="H5" s="48"/>
      <c r="I5" s="43" t="s">
        <v>127</v>
      </c>
      <c r="J5" s="50"/>
      <c r="K5" s="43" t="s">
        <v>103</v>
      </c>
      <c r="L5" s="50"/>
      <c r="M5" s="50"/>
      <c r="N5" s="50"/>
      <c r="O5" s="50"/>
      <c r="P5" s="51"/>
    </row>
    <row r="6" spans="1:16" s="52" customFormat="1" ht="3.75" customHeight="1" thickBot="1">
      <c r="A6" s="53"/>
      <c r="B6" s="54"/>
      <c r="C6" s="55"/>
      <c r="D6" s="54"/>
      <c r="E6" s="56"/>
      <c r="F6" s="57"/>
      <c r="G6" s="56"/>
      <c r="H6" s="58"/>
      <c r="I6" s="55"/>
      <c r="J6" s="59"/>
      <c r="K6" s="55"/>
      <c r="L6" s="59"/>
      <c r="M6" s="55"/>
      <c r="N6" s="59"/>
      <c r="O6" s="55"/>
      <c r="P6" s="60"/>
    </row>
    <row r="7" spans="1:19" s="71" customFormat="1" ht="10.5" customHeight="1">
      <c r="A7" s="61">
        <v>1</v>
      </c>
      <c r="B7" s="62">
        <f>IF($D7="","",VLOOKUP($D7,'[5]女雙準備名單'!$A$7:$V$23,20))</f>
        <v>0</v>
      </c>
      <c r="C7" s="62">
        <f>IF($D7="","",VLOOKUP($D7,'[5]女雙準備名單'!$A$7:$V$23,21))</f>
        <v>0</v>
      </c>
      <c r="D7" s="63">
        <v>3</v>
      </c>
      <c r="E7" s="64" t="str">
        <f>UPPER(IF($D7="","",VLOOKUP($D7,'[5]女雙準備名單'!$A$7:$V$23,2)))</f>
        <v>趙曉雯</v>
      </c>
      <c r="F7" s="65"/>
      <c r="G7" s="64">
        <f>IF($D7="","",VLOOKUP($D7,'[5]女雙準備名單'!$A$7:$V$23,4))</f>
        <v>0</v>
      </c>
      <c r="H7" s="66"/>
      <c r="I7" s="67"/>
      <c r="J7" s="68"/>
      <c r="K7" s="67"/>
      <c r="L7" s="68"/>
      <c r="M7" s="67"/>
      <c r="N7" s="68"/>
      <c r="O7" s="67"/>
      <c r="P7" s="78"/>
      <c r="Q7" s="70"/>
      <c r="S7" s="72" t="e">
        <f>#REF!</f>
        <v>#REF!</v>
      </c>
    </row>
    <row r="8" spans="1:19" s="71" customFormat="1" ht="9" customHeight="1">
      <c r="A8" s="73"/>
      <c r="B8" s="74"/>
      <c r="C8" s="74"/>
      <c r="D8" s="74"/>
      <c r="E8" s="64" t="str">
        <f>UPPER(IF($D7="","",VLOOKUP($D7,'[5]女雙準備名單'!$A$7:$V$23,7)))</f>
        <v>闕楚臻</v>
      </c>
      <c r="F8" s="65"/>
      <c r="G8" s="64">
        <f>IF($D7="","",VLOOKUP($D7,'[5]女雙準備名單'!$A$7:$V$23,9))</f>
        <v>0</v>
      </c>
      <c r="H8" s="75"/>
      <c r="I8" s="76">
        <f>IF(H8="a",E7,IF(H8="b",E9,""))</f>
      </c>
      <c r="J8" s="77"/>
      <c r="K8" s="67"/>
      <c r="L8" s="68"/>
      <c r="M8" s="67"/>
      <c r="N8" s="68"/>
      <c r="O8" s="67"/>
      <c r="P8" s="78"/>
      <c r="Q8" s="70"/>
      <c r="S8" s="79" t="e">
        <f>#REF!</f>
        <v>#REF!</v>
      </c>
    </row>
    <row r="9" spans="1:19" s="71" customFormat="1" ht="9" customHeight="1">
      <c r="A9" s="73"/>
      <c r="B9" s="74"/>
      <c r="C9" s="74"/>
      <c r="D9" s="74"/>
      <c r="E9" s="80"/>
      <c r="F9" s="81"/>
      <c r="G9" s="80"/>
      <c r="H9" s="82"/>
      <c r="I9" s="83" t="str">
        <f>UPPER(IF(OR(H10="a",H10="as"),E7,IF(OR(H10="b",H10="bs"),E11,)))</f>
        <v>趙曉雯</v>
      </c>
      <c r="J9" s="84"/>
      <c r="K9" s="67"/>
      <c r="L9" s="68"/>
      <c r="M9" s="67"/>
      <c r="N9" s="68"/>
      <c r="O9" s="67"/>
      <c r="P9" s="78"/>
      <c r="Q9" s="70"/>
      <c r="S9" s="79" t="e">
        <f>#REF!</f>
        <v>#REF!</v>
      </c>
    </row>
    <row r="10" spans="1:19" s="71" customFormat="1" ht="9" customHeight="1">
      <c r="A10" s="73"/>
      <c r="B10" s="85"/>
      <c r="C10" s="85"/>
      <c r="D10" s="85"/>
      <c r="E10" s="67"/>
      <c r="F10" s="86"/>
      <c r="G10" s="87" t="s">
        <v>14</v>
      </c>
      <c r="H10" s="88" t="s">
        <v>80</v>
      </c>
      <c r="I10" s="89" t="str">
        <f>UPPER(IF(OR(H10="a",H10="as"),E8,IF(OR(H10="b",H10="bs"),E12,)))</f>
        <v>闕楚臻</v>
      </c>
      <c r="J10" s="90"/>
      <c r="K10" s="80"/>
      <c r="L10" s="77"/>
      <c r="M10" s="67"/>
      <c r="N10" s="68"/>
      <c r="O10" s="67"/>
      <c r="P10" s="78"/>
      <c r="Q10" s="70"/>
      <c r="S10" s="79" t="e">
        <f>#REF!</f>
        <v>#REF!</v>
      </c>
    </row>
    <row r="11" spans="1:19" s="71" customFormat="1" ht="9" customHeight="1">
      <c r="A11" s="73">
        <v>2</v>
      </c>
      <c r="B11" s="62">
        <f>IF($D11="","",VLOOKUP($D11,'[5]女雙準備名單'!$A$7:$V$23,20))</f>
        <v>0</v>
      </c>
      <c r="C11" s="62">
        <f>IF($D11="","",VLOOKUP($D11,'[5]女雙準備名單'!$A$7:$V$23,21))</f>
        <v>0</v>
      </c>
      <c r="D11" s="63">
        <v>1</v>
      </c>
      <c r="E11" s="62" t="str">
        <f>UPPER(IF($D11="","",VLOOKUP($D11,'[5]女雙準備名單'!$A$7:$V$23,2)))</f>
        <v>林靖綺</v>
      </c>
      <c r="F11" s="91"/>
      <c r="G11" s="62">
        <f>IF($D11="","",VLOOKUP($D11,'[5]女雙準備名單'!$A$7:$V$23,4))</f>
        <v>0</v>
      </c>
      <c r="H11" s="92"/>
      <c r="I11" s="80" t="s">
        <v>81</v>
      </c>
      <c r="J11" s="93"/>
      <c r="K11" s="94"/>
      <c r="L11" s="84"/>
      <c r="M11" s="67"/>
      <c r="N11" s="68"/>
      <c r="O11" s="67"/>
      <c r="P11" s="78"/>
      <c r="Q11" s="70"/>
      <c r="S11" s="79" t="e">
        <f>#REF!</f>
        <v>#REF!</v>
      </c>
    </row>
    <row r="12" spans="1:19" s="71" customFormat="1" ht="9" customHeight="1">
      <c r="A12" s="73"/>
      <c r="B12" s="74"/>
      <c r="C12" s="74"/>
      <c r="D12" s="74"/>
      <c r="E12" s="62" t="str">
        <f>UPPER(IF($D11="","",VLOOKUP($D11,'[5]女雙準備名單'!$A$7:$V$23,7)))</f>
        <v>林思妤</v>
      </c>
      <c r="F12" s="91"/>
      <c r="G12" s="62">
        <f>IF($D11="","",VLOOKUP($D11,'[5]女雙準備名單'!$A$7:$V$23,9))</f>
        <v>0</v>
      </c>
      <c r="H12" s="75"/>
      <c r="I12" s="80"/>
      <c r="J12" s="93"/>
      <c r="K12" s="95"/>
      <c r="L12" s="96"/>
      <c r="M12" s="67"/>
      <c r="N12" s="68"/>
      <c r="O12" s="67"/>
      <c r="P12" s="78"/>
      <c r="Q12" s="70"/>
      <c r="S12" s="79" t="e">
        <f>#REF!</f>
        <v>#REF!</v>
      </c>
    </row>
    <row r="13" spans="1:19" s="71" customFormat="1" ht="9" customHeight="1">
      <c r="A13" s="73"/>
      <c r="B13" s="74"/>
      <c r="C13" s="74"/>
      <c r="D13" s="97"/>
      <c r="E13" s="80"/>
      <c r="F13" s="81"/>
      <c r="G13" s="80"/>
      <c r="H13" s="98"/>
      <c r="I13" s="67"/>
      <c r="J13" s="99"/>
      <c r="K13" s="83" t="str">
        <f>UPPER(IF(OR(J14="a",J14="as"),I9,IF(OR(J14="b",J14="bs"),I17,)))</f>
        <v>趙曉雯</v>
      </c>
      <c r="L13" s="77"/>
      <c r="M13" s="67"/>
      <c r="N13" s="68"/>
      <c r="O13" s="67"/>
      <c r="P13" s="78"/>
      <c r="Q13" s="70"/>
      <c r="S13" s="79" t="e">
        <f>#REF!</f>
        <v>#REF!</v>
      </c>
    </row>
    <row r="14" spans="1:19" s="71" customFormat="1" ht="9" customHeight="1">
      <c r="A14" s="73"/>
      <c r="B14" s="85"/>
      <c r="C14" s="85"/>
      <c r="D14" s="100"/>
      <c r="E14" s="67"/>
      <c r="F14" s="86"/>
      <c r="G14" s="67"/>
      <c r="H14" s="101"/>
      <c r="I14" s="87" t="s">
        <v>14</v>
      </c>
      <c r="J14" s="88" t="s">
        <v>80</v>
      </c>
      <c r="K14" s="89" t="str">
        <f>UPPER(IF(OR(J14="a",J14="as"),I10,IF(OR(J14="b",J14="bs"),I18,)))</f>
        <v>闕楚臻</v>
      </c>
      <c r="L14" s="90"/>
      <c r="M14" s="80"/>
      <c r="N14" s="77"/>
      <c r="O14" s="67"/>
      <c r="P14" s="78"/>
      <c r="Q14" s="70"/>
      <c r="S14" s="79" t="e">
        <f>#REF!</f>
        <v>#REF!</v>
      </c>
    </row>
    <row r="15" spans="1:19" s="71" customFormat="1" ht="9" customHeight="1">
      <c r="A15" s="73">
        <v>3</v>
      </c>
      <c r="B15" s="62">
        <f>IF($D15="","",VLOOKUP($D15,'[5]女雙準備名單'!$A$7:$V$23,20))</f>
        <v>0</v>
      </c>
      <c r="C15" s="62">
        <f>IF($D15="","",VLOOKUP($D15,'[5]女雙準備名單'!$A$7:$V$23,21))</f>
        <v>0</v>
      </c>
      <c r="D15" s="63">
        <v>2</v>
      </c>
      <c r="E15" s="62" t="str">
        <f>UPPER(IF($D15="","",VLOOKUP($D15,'[5]女雙準備名單'!$A$7:$V$23,2)))</f>
        <v>趙曉涵</v>
      </c>
      <c r="F15" s="91"/>
      <c r="G15" s="62">
        <f>IF($D15="","",VLOOKUP($D15,'[5]女雙準備名單'!$A$7:$V$23,4))</f>
        <v>0</v>
      </c>
      <c r="H15" s="66"/>
      <c r="I15" s="67"/>
      <c r="J15" s="93"/>
      <c r="K15" s="67">
        <v>62</v>
      </c>
      <c r="L15" s="77"/>
      <c r="M15" s="94"/>
      <c r="N15" s="77"/>
      <c r="O15" s="67"/>
      <c r="P15" s="78"/>
      <c r="Q15" s="70"/>
      <c r="S15" s="79" t="e">
        <f>#REF!</f>
        <v>#REF!</v>
      </c>
    </row>
    <row r="16" spans="1:19" s="71" customFormat="1" ht="9" customHeight="1" thickBot="1">
      <c r="A16" s="73"/>
      <c r="B16" s="74"/>
      <c r="C16" s="74"/>
      <c r="D16" s="74"/>
      <c r="E16" s="62" t="str">
        <f>UPPER(IF($D15="","",VLOOKUP($D15,'[5]女雙準備名單'!$A$7:$V$23,7)))</f>
        <v>蔡容琪</v>
      </c>
      <c r="F16" s="91"/>
      <c r="G16" s="62">
        <f>IF($D15="","",VLOOKUP($D15,'[5]女雙準備名單'!$A$7:$V$23,9))</f>
        <v>0</v>
      </c>
      <c r="H16" s="75"/>
      <c r="I16" s="76">
        <f>IF(H16="a",E15,IF(H16="b",E17,""))</f>
      </c>
      <c r="J16" s="93"/>
      <c r="K16" s="67"/>
      <c r="L16" s="77"/>
      <c r="M16" s="80"/>
      <c r="N16" s="77"/>
      <c r="O16" s="67"/>
      <c r="P16" s="78"/>
      <c r="Q16" s="70"/>
      <c r="S16" s="102" t="e">
        <f>#REF!</f>
        <v>#REF!</v>
      </c>
    </row>
    <row r="17" spans="1:17" s="71" customFormat="1" ht="9" customHeight="1">
      <c r="A17" s="73"/>
      <c r="B17" s="74"/>
      <c r="C17" s="74"/>
      <c r="D17" s="97"/>
      <c r="E17" s="80"/>
      <c r="F17" s="81"/>
      <c r="G17" s="80"/>
      <c r="H17" s="82"/>
      <c r="I17" s="83" t="str">
        <f>UPPER(IF(OR(H18="a",H18="as"),E15,IF(OR(H18="b",H18="bs"),E19,)))</f>
        <v>黃恩沛</v>
      </c>
      <c r="J17" s="103"/>
      <c r="K17" s="67"/>
      <c r="L17" s="77"/>
      <c r="M17" s="80"/>
      <c r="N17" s="77"/>
      <c r="O17" s="67"/>
      <c r="P17" s="78"/>
      <c r="Q17" s="70"/>
    </row>
    <row r="18" spans="1:17" s="71" customFormat="1" ht="9" customHeight="1">
      <c r="A18" s="73"/>
      <c r="B18" s="85"/>
      <c r="C18" s="85"/>
      <c r="D18" s="100"/>
      <c r="E18" s="67"/>
      <c r="F18" s="86"/>
      <c r="G18" s="87" t="s">
        <v>14</v>
      </c>
      <c r="H18" s="88" t="s">
        <v>82</v>
      </c>
      <c r="I18" s="89" t="str">
        <f>UPPER(IF(OR(H18="a",H18="as"),E16,IF(OR(H18="b",H18="bs"),E20,)))</f>
        <v>簡培如</v>
      </c>
      <c r="J18" s="104"/>
      <c r="K18" s="80"/>
      <c r="L18" s="77"/>
      <c r="M18" s="80"/>
      <c r="N18" s="77"/>
      <c r="O18" s="67"/>
      <c r="P18" s="78"/>
      <c r="Q18" s="70"/>
    </row>
    <row r="19" spans="1:17" s="71" customFormat="1" ht="9" customHeight="1">
      <c r="A19" s="73">
        <v>4</v>
      </c>
      <c r="B19" s="62">
        <f>IF($D19="","",VLOOKUP($D19,'[5]女雙準備名單'!$A$7:$V$23,20))</f>
        <v>0</v>
      </c>
      <c r="C19" s="62">
        <f>IF($D19="","",VLOOKUP($D19,'[5]女雙準備名單'!$A$7:$V$23,21))</f>
        <v>0</v>
      </c>
      <c r="D19" s="63">
        <v>4</v>
      </c>
      <c r="E19" s="62" t="str">
        <f>UPPER(IF($D19="","",VLOOKUP($D19,'[5]女雙準備名單'!$A$7:$V$23,2)))</f>
        <v>黃恩沛</v>
      </c>
      <c r="F19" s="91"/>
      <c r="G19" s="62">
        <f>IF($D19="","",VLOOKUP($D19,'[5]女雙準備名單'!$A$7:$V$23,4))</f>
        <v>0</v>
      </c>
      <c r="H19" s="92"/>
      <c r="I19" s="80" t="s">
        <v>81</v>
      </c>
      <c r="J19" s="77"/>
      <c r="K19" s="94"/>
      <c r="L19" s="84"/>
      <c r="M19" s="80"/>
      <c r="N19" s="77"/>
      <c r="O19" s="67"/>
      <c r="P19" s="78"/>
      <c r="Q19" s="70"/>
    </row>
    <row r="20" spans="1:17" s="71" customFormat="1" ht="9" customHeight="1">
      <c r="A20" s="73"/>
      <c r="B20" s="74"/>
      <c r="C20" s="74"/>
      <c r="D20" s="74"/>
      <c r="E20" s="62" t="str">
        <f>UPPER(IF($D19="","",VLOOKUP($D19,'[5]女雙準備名單'!$A$7:$V$23,7)))</f>
        <v>簡培如</v>
      </c>
      <c r="F20" s="91"/>
      <c r="G20" s="62">
        <f>IF($D19="","",VLOOKUP($D19,'[5]女雙準備名單'!$A$7:$V$23,9))</f>
        <v>0</v>
      </c>
      <c r="H20" s="75"/>
      <c r="I20" s="80"/>
      <c r="J20" s="77"/>
      <c r="K20" s="95"/>
      <c r="L20" s="96"/>
      <c r="M20" s="80"/>
      <c r="N20" s="77"/>
      <c r="O20" s="67"/>
      <c r="P20" s="78"/>
      <c r="Q20" s="70"/>
    </row>
    <row r="21" spans="1:17" s="71" customFormat="1" ht="9" customHeight="1">
      <c r="A21" s="73"/>
      <c r="B21" s="74"/>
      <c r="C21" s="74"/>
      <c r="D21" s="74"/>
      <c r="E21" s="80"/>
      <c r="F21" s="81"/>
      <c r="G21" s="80"/>
      <c r="H21" s="98"/>
      <c r="I21" s="67"/>
      <c r="J21" s="68"/>
      <c r="K21" s="80"/>
      <c r="L21" s="207"/>
      <c r="M21" s="208"/>
      <c r="N21" s="77"/>
      <c r="O21" s="67"/>
      <c r="P21" s="78"/>
      <c r="Q21" s="70"/>
    </row>
    <row r="22" ht="9" customHeight="1"/>
  </sheetData>
  <sheetProtection/>
  <mergeCells count="1">
    <mergeCell ref="A4:C4"/>
  </mergeCells>
  <conditionalFormatting sqref="B7 B11 B15 B19">
    <cfRule type="cellIs" priority="39" dxfId="373" operator="equal" stopIfTrue="1">
      <formula>"DA"</formula>
    </cfRule>
  </conditionalFormatting>
  <conditionalFormatting sqref="G10 G18 I14">
    <cfRule type="expression" priority="36" dxfId="374" stopIfTrue="1">
      <formula>AND($M$1="CU",G10="Umpire")</formula>
    </cfRule>
    <cfRule type="expression" priority="37" dxfId="375" stopIfTrue="1">
      <formula>AND($M$1="CU",G10&lt;&gt;"Umpire",H10&lt;&gt;"")</formula>
    </cfRule>
    <cfRule type="expression" priority="38" dxfId="376" stopIfTrue="1">
      <formula>AND($M$1="CU",G10&lt;&gt;"Umpire")</formula>
    </cfRule>
  </conditionalFormatting>
  <conditionalFormatting sqref="K13 I9 I17">
    <cfRule type="expression" priority="34" dxfId="378" stopIfTrue="1">
      <formula>H10="as"</formula>
    </cfRule>
    <cfRule type="expression" priority="35" dxfId="378" stopIfTrue="1">
      <formula>H10="bs"</formula>
    </cfRule>
  </conditionalFormatting>
  <conditionalFormatting sqref="K14 I10 I18">
    <cfRule type="expression" priority="32" dxfId="378" stopIfTrue="1">
      <formula>H10="as"</formula>
    </cfRule>
    <cfRule type="expression" priority="33" dxfId="378" stopIfTrue="1">
      <formula>H10="bs"</formula>
    </cfRule>
  </conditionalFormatting>
  <conditionalFormatting sqref="H10 H18 J14">
    <cfRule type="expression" priority="31" dxfId="379" stopIfTrue="1">
      <formula>$M$1="CU"</formula>
    </cfRule>
  </conditionalFormatting>
  <conditionalFormatting sqref="E7 E11 E15 E19">
    <cfRule type="cellIs" priority="30" dxfId="380" operator="equal" stopIfTrue="1">
      <formula>"Bye"</formula>
    </cfRule>
  </conditionalFormatting>
  <conditionalFormatting sqref="D7 D11 D15 D19">
    <cfRule type="cellIs" priority="29" dxfId="381" operator="lessThan" stopIfTrue="1">
      <formula>5</formula>
    </cfRule>
  </conditionalFormatting>
  <conditionalFormatting sqref="M21">
    <cfRule type="expression" priority="27" dxfId="378" stopIfTrue="1">
      <formula>#REF!="as"</formula>
    </cfRule>
    <cfRule type="expression" priority="28" dxfId="378" stopIfTrue="1">
      <formula>#REF!="bs"</formula>
    </cfRule>
  </conditionalFormatting>
  <conditionalFormatting sqref="B7 B11 B15 B19">
    <cfRule type="cellIs" priority="26" dxfId="373" operator="equal" stopIfTrue="1">
      <formula>"DA"</formula>
    </cfRule>
  </conditionalFormatting>
  <conditionalFormatting sqref="G10 G18 I14">
    <cfRule type="expression" priority="23" dxfId="374" stopIfTrue="1">
      <formula>AND($M$1="CU",G10="Umpire")</formula>
    </cfRule>
    <cfRule type="expression" priority="24" dxfId="375" stopIfTrue="1">
      <formula>AND($M$1="CU",G10&lt;&gt;"Umpire",H10&lt;&gt;"")</formula>
    </cfRule>
    <cfRule type="expression" priority="25" dxfId="376" stopIfTrue="1">
      <formula>AND($M$1="CU",G10&lt;&gt;"Umpire")</formula>
    </cfRule>
  </conditionalFormatting>
  <conditionalFormatting sqref="K13 I9 I17">
    <cfRule type="expression" priority="21" dxfId="378" stopIfTrue="1">
      <formula>H10="as"</formula>
    </cfRule>
    <cfRule type="expression" priority="22" dxfId="378" stopIfTrue="1">
      <formula>H10="bs"</formula>
    </cfRule>
  </conditionalFormatting>
  <conditionalFormatting sqref="K14 I10 I18">
    <cfRule type="expression" priority="19" dxfId="378" stopIfTrue="1">
      <formula>H10="as"</formula>
    </cfRule>
    <cfRule type="expression" priority="20" dxfId="378" stopIfTrue="1">
      <formula>H10="bs"</formula>
    </cfRule>
  </conditionalFormatting>
  <conditionalFormatting sqref="H10 H18 J14">
    <cfRule type="expression" priority="18" dxfId="379" stopIfTrue="1">
      <formula>$M$1="CU"</formula>
    </cfRule>
  </conditionalFormatting>
  <conditionalFormatting sqref="E7 E11 E15 E19">
    <cfRule type="cellIs" priority="17" dxfId="380" operator="equal" stopIfTrue="1">
      <formula>"Bye"</formula>
    </cfRule>
  </conditionalFormatting>
  <conditionalFormatting sqref="D7 D11 D15 D19">
    <cfRule type="cellIs" priority="16" dxfId="381" operator="lessThan" stopIfTrue="1">
      <formula>5</formula>
    </cfRule>
  </conditionalFormatting>
  <conditionalFormatting sqref="M21">
    <cfRule type="expression" priority="14" dxfId="378" stopIfTrue="1">
      <formula>#REF!="as"</formula>
    </cfRule>
    <cfRule type="expression" priority="15" dxfId="378" stopIfTrue="1">
      <formula>#REF!="bs"</formula>
    </cfRule>
  </conditionalFormatting>
  <conditionalFormatting sqref="B7 B11 B15 B19">
    <cfRule type="cellIs" priority="13" dxfId="373" operator="equal" stopIfTrue="1">
      <formula>"DA"</formula>
    </cfRule>
  </conditionalFormatting>
  <conditionalFormatting sqref="G10 G18 I14">
    <cfRule type="expression" priority="10" dxfId="374" stopIfTrue="1">
      <formula>AND($M$1="CU",G10="Umpire")</formula>
    </cfRule>
    <cfRule type="expression" priority="11" dxfId="375" stopIfTrue="1">
      <formula>AND($M$1="CU",G10&lt;&gt;"Umpire",H10&lt;&gt;"")</formula>
    </cfRule>
    <cfRule type="expression" priority="12" dxfId="376" stopIfTrue="1">
      <formula>AND($M$1="CU",G10&lt;&gt;"Umpire")</formula>
    </cfRule>
  </conditionalFormatting>
  <conditionalFormatting sqref="K13 I9 I17">
    <cfRule type="expression" priority="8" dxfId="378" stopIfTrue="1">
      <formula>H10="as"</formula>
    </cfRule>
    <cfRule type="expression" priority="9" dxfId="378" stopIfTrue="1">
      <formula>H10="bs"</formula>
    </cfRule>
  </conditionalFormatting>
  <conditionalFormatting sqref="K14 I10 I18">
    <cfRule type="expression" priority="6" dxfId="378" stopIfTrue="1">
      <formula>H10="as"</formula>
    </cfRule>
    <cfRule type="expression" priority="7" dxfId="378" stopIfTrue="1">
      <formula>H10="bs"</formula>
    </cfRule>
  </conditionalFormatting>
  <conditionalFormatting sqref="H10 H18 J14">
    <cfRule type="expression" priority="5" dxfId="379" stopIfTrue="1">
      <formula>$M$1="CU"</formula>
    </cfRule>
  </conditionalFormatting>
  <conditionalFormatting sqref="E7 E11 E15 E19">
    <cfRule type="cellIs" priority="4" dxfId="380" operator="equal" stopIfTrue="1">
      <formula>"Bye"</formula>
    </cfRule>
  </conditionalFormatting>
  <conditionalFormatting sqref="D7 D11 D15 D19">
    <cfRule type="cellIs" priority="3" dxfId="381" operator="lessThan" stopIfTrue="1">
      <formula>5</formula>
    </cfRule>
  </conditionalFormatting>
  <conditionalFormatting sqref="M21">
    <cfRule type="expression" priority="1" dxfId="378" stopIfTrue="1">
      <formula>#REF!="as"</formula>
    </cfRule>
    <cfRule type="expression" priority="2" dxfId="378" stopIfTrue="1">
      <formula>#REF!="bs"</formula>
    </cfRule>
  </conditionalFormatting>
  <dataValidations count="1">
    <dataValidation type="list" allowBlank="1" showInputMessage="1" sqref="G10 G18 I14">
      <formula1>$S$7:$S$16</formula1>
    </dataValidation>
  </dataValidation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S70"/>
  <sheetViews>
    <sheetView zoomScalePageLayoutView="0" workbookViewId="0" topLeftCell="A1">
      <selection activeCell="A1" sqref="A1:IV16384"/>
    </sheetView>
  </sheetViews>
  <sheetFormatPr defaultColWidth="9.00390625" defaultRowHeight="15.75"/>
  <cols>
    <col min="1" max="2" width="2.875" style="229" customWidth="1"/>
    <col min="3" max="3" width="4.125" style="229" customWidth="1"/>
    <col min="4" max="4" width="3.75390625" style="229" customWidth="1"/>
    <col min="5" max="5" width="11.125" style="229" customWidth="1"/>
    <col min="6" max="6" width="6.75390625" style="229" customWidth="1"/>
    <col min="7" max="7" width="5.125" style="229" customWidth="1"/>
    <col min="8" max="8" width="1.4921875" style="230" customWidth="1"/>
    <col min="9" max="9" width="9.375" style="231" customWidth="1"/>
    <col min="10" max="10" width="1.4921875" style="232" customWidth="1"/>
    <col min="11" max="11" width="9.375" style="231" customWidth="1"/>
    <col min="12" max="12" width="1.4921875" style="16" customWidth="1"/>
    <col min="13" max="13" width="9.375" style="231" customWidth="1"/>
    <col min="14" max="14" width="1.4921875" style="232" customWidth="1"/>
    <col min="15" max="15" width="9.375" style="231" customWidth="1"/>
    <col min="16" max="16" width="1.4921875" style="16" customWidth="1"/>
    <col min="17" max="17" width="9.00390625" style="229" customWidth="1"/>
    <col min="18" max="18" width="7.625" style="229" customWidth="1"/>
    <col min="19" max="19" width="7.75390625" style="229" hidden="1" customWidth="1"/>
    <col min="20" max="20" width="5.00390625" style="229" customWidth="1"/>
    <col min="21" max="16384" width="9.00390625" style="229" customWidth="1"/>
  </cols>
  <sheetData>
    <row r="1" spans="1:16" s="3" customFormat="1" ht="21.75" customHeight="1">
      <c r="A1" s="1" t="str">
        <f>'[1]Week SetUp'!$A$6</f>
        <v>FILA盃全國乙組網球排名賽</v>
      </c>
      <c r="B1" s="2"/>
      <c r="H1" s="4"/>
      <c r="I1" s="5" t="s">
        <v>59</v>
      </c>
      <c r="J1" s="6"/>
      <c r="K1" s="7"/>
      <c r="L1" s="6"/>
      <c r="M1" s="6"/>
      <c r="N1" s="6"/>
      <c r="O1" s="8"/>
      <c r="P1" s="9"/>
    </row>
    <row r="2" spans="1:16" s="12" customFormat="1" ht="12.75">
      <c r="A2" s="10" t="str">
        <f>'[1]Week SetUp'!$A$8</f>
        <v>FILA盃全國乙組網球排名賽</v>
      </c>
      <c r="B2" s="11"/>
      <c r="H2" s="14"/>
      <c r="I2" s="15"/>
      <c r="J2" s="16"/>
      <c r="K2" s="7"/>
      <c r="L2" s="16"/>
      <c r="M2" s="17"/>
      <c r="N2" s="16"/>
      <c r="O2" s="17"/>
      <c r="P2" s="16"/>
    </row>
    <row r="3" spans="1:16" s="29" customFormat="1" ht="10.5" customHeight="1">
      <c r="A3" s="233" t="s">
        <v>60</v>
      </c>
      <c r="B3" s="18"/>
      <c r="C3" s="18"/>
      <c r="D3" s="18"/>
      <c r="E3" s="19"/>
      <c r="F3" s="233" t="s">
        <v>61</v>
      </c>
      <c r="G3" s="18"/>
      <c r="H3" s="20"/>
      <c r="I3" s="234" t="s">
        <v>62</v>
      </c>
      <c r="J3" s="22"/>
      <c r="K3" s="23"/>
      <c r="L3" s="24"/>
      <c r="M3" s="25"/>
      <c r="N3" s="26"/>
      <c r="O3" s="27"/>
      <c r="P3" s="235" t="s">
        <v>63</v>
      </c>
    </row>
    <row r="4" spans="1:16" s="40" customFormat="1" ht="11.25" customHeight="1" thickBot="1">
      <c r="A4" s="270" t="str">
        <f>'[1]Week SetUp'!$A$10</f>
        <v>20~21/03/2010</v>
      </c>
      <c r="B4" s="270"/>
      <c r="C4" s="270"/>
      <c r="D4" s="30"/>
      <c r="E4" s="30"/>
      <c r="F4" s="31" t="str">
        <f>'[1]Week SetUp'!$C$10</f>
        <v>臺北內湖彩虹河濱公園</v>
      </c>
      <c r="G4" s="30"/>
      <c r="H4" s="33"/>
      <c r="I4" s="34">
        <f>'[1]Week SetUp'!$D$10</f>
        <v>0</v>
      </c>
      <c r="J4" s="35"/>
      <c r="K4" s="36">
        <f>'[1]Week SetUp'!$A$12</f>
        <v>0</v>
      </c>
      <c r="L4" s="37"/>
      <c r="M4" s="38"/>
      <c r="N4" s="37"/>
      <c r="O4" s="38"/>
      <c r="P4" s="39" t="str">
        <f>'[1]Week SetUp'!$E$10</f>
        <v>王凌華</v>
      </c>
    </row>
    <row r="5" spans="1:16" s="52" customFormat="1" ht="9.75">
      <c r="A5" s="41"/>
      <c r="B5" s="42" t="s">
        <v>5</v>
      </c>
      <c r="C5" s="43" t="s">
        <v>6</v>
      </c>
      <c r="D5" s="44" t="s">
        <v>7</v>
      </c>
      <c r="E5" s="45" t="s">
        <v>8</v>
      </c>
      <c r="F5" s="47"/>
      <c r="G5" s="45" t="s">
        <v>64</v>
      </c>
      <c r="H5" s="48"/>
      <c r="I5" s="43" t="s">
        <v>65</v>
      </c>
      <c r="J5" s="50"/>
      <c r="K5" s="43" t="s">
        <v>66</v>
      </c>
      <c r="L5" s="50"/>
      <c r="M5" s="43" t="s">
        <v>67</v>
      </c>
      <c r="N5" s="50"/>
      <c r="O5" s="43" t="s">
        <v>68</v>
      </c>
      <c r="P5" s="51"/>
    </row>
    <row r="6" spans="1:16" s="52" customFormat="1" ht="3.75" customHeight="1" thickBot="1">
      <c r="A6" s="53"/>
      <c r="B6" s="54"/>
      <c r="C6" s="55"/>
      <c r="D6" s="54"/>
      <c r="E6" s="56"/>
      <c r="F6" s="57"/>
      <c r="G6" s="56"/>
      <c r="H6" s="58"/>
      <c r="I6" s="55"/>
      <c r="J6" s="59"/>
      <c r="K6" s="55"/>
      <c r="L6" s="59"/>
      <c r="M6" s="55"/>
      <c r="N6" s="59"/>
      <c r="O6" s="55"/>
      <c r="P6" s="60"/>
    </row>
    <row r="7" spans="1:19" s="71" customFormat="1" ht="10.5" customHeight="1">
      <c r="A7" s="61">
        <v>1</v>
      </c>
      <c r="B7" s="62">
        <f>IF($D7="","",VLOOKUP($D7,'[1]女雙準備名單'!$A$7:$V$23,20))</f>
        <v>0</v>
      </c>
      <c r="C7" s="62">
        <f>IF($D7="","",VLOOKUP($D7,'[1]女雙準備名單'!$A$7:$V$23,21))</f>
        <v>0</v>
      </c>
      <c r="D7" s="63">
        <v>7</v>
      </c>
      <c r="E7" s="64" t="str">
        <f>UPPER(IF($D7="","",VLOOKUP($D7,'[1]女雙準備名單'!$A$7:$V$23,2)))</f>
        <v>吳美蘭</v>
      </c>
      <c r="F7" s="65"/>
      <c r="G7" s="64">
        <f>IF($D7="","",VLOOKUP($D7,'[1]女雙準備名單'!$A$7:$V$23,4))</f>
        <v>0</v>
      </c>
      <c r="H7" s="66"/>
      <c r="I7" s="67"/>
      <c r="J7" s="68"/>
      <c r="K7" s="67"/>
      <c r="L7" s="68"/>
      <c r="M7" s="67"/>
      <c r="N7" s="68"/>
      <c r="O7" s="67"/>
      <c r="P7" s="78"/>
      <c r="Q7" s="70"/>
      <c r="S7" s="72" t="e">
        <f>#REF!</f>
        <v>#REF!</v>
      </c>
    </row>
    <row r="8" spans="1:19" s="71" customFormat="1" ht="9" customHeight="1">
      <c r="A8" s="73"/>
      <c r="B8" s="74"/>
      <c r="C8" s="74"/>
      <c r="D8" s="74"/>
      <c r="E8" s="64" t="str">
        <f>UPPER(IF($D7="","",VLOOKUP($D7,'[1]女雙準備名單'!$A$7:$V$23,7)))</f>
        <v>周香伶</v>
      </c>
      <c r="F8" s="65"/>
      <c r="G8" s="64">
        <f>IF($D7="","",VLOOKUP($D7,'[1]女雙準備名單'!$A$7:$V$23,9))</f>
        <v>0</v>
      </c>
      <c r="H8" s="75"/>
      <c r="I8" s="76">
        <f>IF(H8="a",E7,IF(H8="b",E9,""))</f>
      </c>
      <c r="J8" s="77"/>
      <c r="K8" s="67"/>
      <c r="L8" s="68"/>
      <c r="M8" s="67"/>
      <c r="N8" s="68"/>
      <c r="O8" s="67"/>
      <c r="P8" s="78"/>
      <c r="Q8" s="70"/>
      <c r="S8" s="79" t="e">
        <f>#REF!</f>
        <v>#REF!</v>
      </c>
    </row>
    <row r="9" spans="1:19" s="71" customFormat="1" ht="9" customHeight="1">
      <c r="A9" s="73"/>
      <c r="B9" s="74"/>
      <c r="C9" s="74"/>
      <c r="D9" s="74"/>
      <c r="E9" s="80"/>
      <c r="F9" s="81"/>
      <c r="G9" s="80"/>
      <c r="H9" s="82"/>
      <c r="I9" s="83" t="str">
        <f>UPPER(IF(OR(H10="a",H10="as"),E7,IF(OR(H10="b",H10="bs"),E11,)))</f>
        <v>吳美蘭</v>
      </c>
      <c r="J9" s="84"/>
      <c r="K9" s="67"/>
      <c r="L9" s="68"/>
      <c r="M9" s="67"/>
      <c r="N9" s="68"/>
      <c r="O9" s="67"/>
      <c r="P9" s="78"/>
      <c r="Q9" s="70"/>
      <c r="S9" s="79" t="e">
        <f>#REF!</f>
        <v>#REF!</v>
      </c>
    </row>
    <row r="10" spans="1:19" s="71" customFormat="1" ht="9" customHeight="1">
      <c r="A10" s="73"/>
      <c r="B10" s="85"/>
      <c r="C10" s="85"/>
      <c r="D10" s="85"/>
      <c r="E10" s="67"/>
      <c r="F10" s="86"/>
      <c r="G10" s="87" t="s">
        <v>14</v>
      </c>
      <c r="H10" s="88" t="s">
        <v>76</v>
      </c>
      <c r="I10" s="89" t="str">
        <f>UPPER(IF(OR(H10="a",H10="as"),E8,IF(OR(H10="b",H10="bs"),E12,)))</f>
        <v>周香伶</v>
      </c>
      <c r="J10" s="90"/>
      <c r="K10" s="80"/>
      <c r="L10" s="77"/>
      <c r="M10" s="67"/>
      <c r="N10" s="68"/>
      <c r="O10" s="67"/>
      <c r="P10" s="78"/>
      <c r="Q10" s="70"/>
      <c r="S10" s="79" t="e">
        <f>#REF!</f>
        <v>#REF!</v>
      </c>
    </row>
    <row r="11" spans="1:19" s="71" customFormat="1" ht="9" customHeight="1">
      <c r="A11" s="73">
        <v>2</v>
      </c>
      <c r="B11" s="62">
        <f>IF($D11="","",VLOOKUP($D11,'[1]女雙準備名單'!$A$7:$V$23,20))</f>
        <v>0</v>
      </c>
      <c r="C11" s="62">
        <f>IF($D11="","",VLOOKUP($D11,'[1]女雙準備名單'!$A$7:$V$23,21))</f>
        <v>0</v>
      </c>
      <c r="D11" s="63">
        <v>11</v>
      </c>
      <c r="E11" s="62" t="str">
        <f>UPPER(IF($D11="","",VLOOKUP($D11,'[1]女雙準備名單'!$A$7:$V$23,2)))</f>
        <v>BYE</v>
      </c>
      <c r="F11" s="91"/>
      <c r="G11" s="62">
        <f>IF($D11="","",VLOOKUP($D11,'[1]女雙準備名單'!$A$7:$V$23,4))</f>
        <v>0</v>
      </c>
      <c r="H11" s="92"/>
      <c r="I11" s="80"/>
      <c r="J11" s="93"/>
      <c r="K11" s="94"/>
      <c r="L11" s="84"/>
      <c r="M11" s="67"/>
      <c r="N11" s="68"/>
      <c r="O11" s="67"/>
      <c r="P11" s="78"/>
      <c r="Q11" s="70"/>
      <c r="S11" s="79" t="e">
        <f>#REF!</f>
        <v>#REF!</v>
      </c>
    </row>
    <row r="12" spans="1:19" s="71" customFormat="1" ht="9" customHeight="1">
      <c r="A12" s="73"/>
      <c r="B12" s="74"/>
      <c r="C12" s="74"/>
      <c r="D12" s="74"/>
      <c r="E12" s="62" t="str">
        <f>UPPER(IF($D11="","",VLOOKUP($D11,'[1]女雙準備名單'!$A$7:$V$23,7)))</f>
        <v>BYE</v>
      </c>
      <c r="F12" s="91"/>
      <c r="G12" s="62">
        <f>IF($D11="","",VLOOKUP($D11,'[1]女雙準備名單'!$A$7:$V$23,9))</f>
        <v>0</v>
      </c>
      <c r="H12" s="75"/>
      <c r="I12" s="80"/>
      <c r="J12" s="93"/>
      <c r="K12" s="95"/>
      <c r="L12" s="96"/>
      <c r="M12" s="67"/>
      <c r="N12" s="68"/>
      <c r="O12" s="67"/>
      <c r="P12" s="78"/>
      <c r="Q12" s="70"/>
      <c r="S12" s="79" t="e">
        <f>#REF!</f>
        <v>#REF!</v>
      </c>
    </row>
    <row r="13" spans="1:19" s="71" customFormat="1" ht="9" customHeight="1">
      <c r="A13" s="73"/>
      <c r="B13" s="74"/>
      <c r="C13" s="74"/>
      <c r="D13" s="97"/>
      <c r="E13" s="80"/>
      <c r="F13" s="81"/>
      <c r="G13" s="80"/>
      <c r="H13" s="98"/>
      <c r="I13" s="67"/>
      <c r="J13" s="99"/>
      <c r="K13" s="83" t="str">
        <f>UPPER(IF(OR(J14="a",J14="as"),I9,IF(OR(J14="b",J14="bs"),I17,)))</f>
        <v>吳美蘭</v>
      </c>
      <c r="L13" s="77"/>
      <c r="M13" s="67"/>
      <c r="N13" s="68"/>
      <c r="O13" s="67"/>
      <c r="P13" s="78"/>
      <c r="Q13" s="70"/>
      <c r="S13" s="79" t="e">
        <f>#REF!</f>
        <v>#REF!</v>
      </c>
    </row>
    <row r="14" spans="1:19" s="71" customFormat="1" ht="9" customHeight="1">
      <c r="A14" s="73"/>
      <c r="B14" s="85"/>
      <c r="C14" s="85"/>
      <c r="D14" s="100"/>
      <c r="E14" s="67"/>
      <c r="F14" s="86"/>
      <c r="G14" s="67"/>
      <c r="H14" s="101"/>
      <c r="I14" s="87" t="s">
        <v>14</v>
      </c>
      <c r="J14" s="88" t="s">
        <v>76</v>
      </c>
      <c r="K14" s="89" t="str">
        <f>UPPER(IF(OR(J14="a",J14="as"),I10,IF(OR(J14="b",J14="bs"),I18,)))</f>
        <v>周香伶</v>
      </c>
      <c r="L14" s="90"/>
      <c r="M14" s="80"/>
      <c r="N14" s="77"/>
      <c r="O14" s="67"/>
      <c r="P14" s="78"/>
      <c r="Q14" s="70"/>
      <c r="S14" s="79" t="e">
        <f>#REF!</f>
        <v>#REF!</v>
      </c>
    </row>
    <row r="15" spans="1:19" s="71" customFormat="1" ht="9" customHeight="1">
      <c r="A15" s="73">
        <v>3</v>
      </c>
      <c r="B15" s="62">
        <f>IF($D15="","",VLOOKUP($D15,'[1]女雙準備名單'!$A$7:$V$23,20))</f>
        <v>0</v>
      </c>
      <c r="C15" s="62">
        <f>IF($D15="","",VLOOKUP($D15,'[1]女雙準備名單'!$A$7:$V$23,21))</f>
        <v>0</v>
      </c>
      <c r="D15" s="63">
        <v>9</v>
      </c>
      <c r="E15" s="62" t="str">
        <f>UPPER(IF($D15="","",VLOOKUP($D15,'[1]女雙準備名單'!$A$7:$V$23,2)))</f>
        <v>周旆宇</v>
      </c>
      <c r="F15" s="91"/>
      <c r="G15" s="62">
        <f>IF($D15="","",VLOOKUP($D15,'[1]女雙準備名單'!$A$7:$V$23,4))</f>
        <v>0</v>
      </c>
      <c r="H15" s="66"/>
      <c r="I15" s="67"/>
      <c r="J15" s="93"/>
      <c r="K15" s="67" t="s">
        <v>78</v>
      </c>
      <c r="L15" s="93"/>
      <c r="M15" s="94"/>
      <c r="N15" s="77"/>
      <c r="O15" s="67"/>
      <c r="P15" s="78"/>
      <c r="Q15" s="70"/>
      <c r="S15" s="79" t="e">
        <f>#REF!</f>
        <v>#REF!</v>
      </c>
    </row>
    <row r="16" spans="1:19" s="71" customFormat="1" ht="9" customHeight="1" thickBot="1">
      <c r="A16" s="73"/>
      <c r="B16" s="74"/>
      <c r="C16" s="74"/>
      <c r="D16" s="74"/>
      <c r="E16" s="62" t="str">
        <f>UPPER(IF($D15="","",VLOOKUP($D15,'[1]女雙準備名單'!$A$7:$V$23,7)))</f>
        <v>江昭月</v>
      </c>
      <c r="F16" s="91"/>
      <c r="G16" s="62">
        <f>IF($D15="","",VLOOKUP($D15,'[1]女雙準備名單'!$A$7:$V$23,9))</f>
        <v>0</v>
      </c>
      <c r="H16" s="75"/>
      <c r="I16" s="76">
        <f>IF(H16="a",E15,IF(H16="b",E17,""))</f>
      </c>
      <c r="J16" s="93"/>
      <c r="K16" s="67"/>
      <c r="L16" s="93"/>
      <c r="M16" s="80"/>
      <c r="N16" s="77"/>
      <c r="O16" s="67"/>
      <c r="P16" s="78"/>
      <c r="Q16" s="70"/>
      <c r="S16" s="102" t="e">
        <f>#REF!</f>
        <v>#REF!</v>
      </c>
    </row>
    <row r="17" spans="1:17" s="71" customFormat="1" ht="9" customHeight="1">
      <c r="A17" s="73"/>
      <c r="B17" s="74"/>
      <c r="C17" s="74"/>
      <c r="D17" s="97"/>
      <c r="E17" s="80"/>
      <c r="F17" s="81"/>
      <c r="G17" s="80"/>
      <c r="H17" s="82"/>
      <c r="I17" s="83" t="str">
        <f>UPPER(IF(OR(H18="a",H18="as"),E15,IF(OR(H18="b",H18="bs"),E19,)))</f>
        <v>周旆宇</v>
      </c>
      <c r="J17" s="103"/>
      <c r="K17" s="67"/>
      <c r="L17" s="93"/>
      <c r="M17" s="80"/>
      <c r="N17" s="77"/>
      <c r="O17" s="67"/>
      <c r="P17" s="78"/>
      <c r="Q17" s="70"/>
    </row>
    <row r="18" spans="1:17" s="71" customFormat="1" ht="9" customHeight="1">
      <c r="A18" s="73"/>
      <c r="B18" s="85"/>
      <c r="C18" s="85"/>
      <c r="D18" s="100"/>
      <c r="E18" s="67"/>
      <c r="F18" s="86"/>
      <c r="G18" s="87" t="s">
        <v>14</v>
      </c>
      <c r="H18" s="88" t="s">
        <v>76</v>
      </c>
      <c r="I18" s="89" t="str">
        <f>UPPER(IF(OR(H18="a",H18="as"),E16,IF(OR(H18="b",H18="bs"),E20,)))</f>
        <v>江昭月</v>
      </c>
      <c r="J18" s="104"/>
      <c r="K18" s="80"/>
      <c r="L18" s="93"/>
      <c r="M18" s="80"/>
      <c r="N18" s="77"/>
      <c r="O18" s="67"/>
      <c r="P18" s="78"/>
      <c r="Q18" s="70"/>
    </row>
    <row r="19" spans="1:17" s="71" customFormat="1" ht="9" customHeight="1">
      <c r="A19" s="73">
        <v>4</v>
      </c>
      <c r="B19" s="62">
        <f>IF($D19="","",VLOOKUP($D19,'[1]女雙準備名單'!$A$7:$V$23,20))</f>
        <v>0</v>
      </c>
      <c r="C19" s="62">
        <f>IF($D19="","",VLOOKUP($D19,'[1]女雙準備名單'!$A$7:$V$23,21))</f>
        <v>0</v>
      </c>
      <c r="D19" s="63">
        <v>12</v>
      </c>
      <c r="E19" s="62" t="str">
        <f>UPPER(IF($D19="","",VLOOKUP($D19,'[1]女雙準備名單'!$A$7:$V$23,2)))</f>
        <v>BYE</v>
      </c>
      <c r="F19" s="91"/>
      <c r="G19" s="62">
        <f>IF($D19="","",VLOOKUP($D19,'[1]女雙準備名單'!$A$7:$V$23,4))</f>
        <v>0</v>
      </c>
      <c r="H19" s="92"/>
      <c r="I19" s="80"/>
      <c r="J19" s="77"/>
      <c r="K19" s="94"/>
      <c r="L19" s="103"/>
      <c r="M19" s="80"/>
      <c r="N19" s="77"/>
      <c r="O19" s="67"/>
      <c r="P19" s="78"/>
      <c r="Q19" s="70"/>
    </row>
    <row r="20" spans="1:17" s="71" customFormat="1" ht="9" customHeight="1">
      <c r="A20" s="73"/>
      <c r="B20" s="74"/>
      <c r="C20" s="74"/>
      <c r="D20" s="74"/>
      <c r="E20" s="62" t="str">
        <f>UPPER(IF($D19="","",VLOOKUP($D19,'[1]女雙準備名單'!$A$7:$V$23,7)))</f>
        <v>BYE</v>
      </c>
      <c r="F20" s="91"/>
      <c r="G20" s="62">
        <f>IF($D19="","",VLOOKUP($D19,'[1]女雙準備名單'!$A$7:$V$23,9))</f>
        <v>0</v>
      </c>
      <c r="H20" s="75"/>
      <c r="I20" s="80"/>
      <c r="J20" s="77"/>
      <c r="K20" s="95"/>
      <c r="L20" s="105"/>
      <c r="M20" s="80"/>
      <c r="N20" s="77"/>
      <c r="O20" s="67"/>
      <c r="P20" s="78"/>
      <c r="Q20" s="70"/>
    </row>
    <row r="21" spans="1:17" s="71" customFormat="1" ht="9" customHeight="1">
      <c r="A21" s="73"/>
      <c r="B21" s="74"/>
      <c r="C21" s="74"/>
      <c r="D21" s="74"/>
      <c r="E21" s="80"/>
      <c r="F21" s="81"/>
      <c r="G21" s="80"/>
      <c r="H21" s="98"/>
      <c r="I21" s="67"/>
      <c r="J21" s="68"/>
      <c r="K21" s="80"/>
      <c r="L21" s="99"/>
      <c r="M21" s="83" t="str">
        <f>UPPER(IF(OR(L22="a",L22="as"),K13,IF(OR(L22="b",L22="bs"),K29,)))</f>
        <v>陳韻雯</v>
      </c>
      <c r="N21" s="77"/>
      <c r="O21" s="67"/>
      <c r="P21" s="78"/>
      <c r="Q21" s="70"/>
    </row>
    <row r="22" spans="1:17" s="71" customFormat="1" ht="9" customHeight="1">
      <c r="A22" s="73"/>
      <c r="B22" s="85"/>
      <c r="C22" s="85"/>
      <c r="D22" s="85"/>
      <c r="E22" s="67"/>
      <c r="F22" s="86"/>
      <c r="G22" s="67"/>
      <c r="H22" s="101"/>
      <c r="I22" s="67"/>
      <c r="J22" s="68"/>
      <c r="K22" s="87" t="s">
        <v>14</v>
      </c>
      <c r="L22" s="88" t="s">
        <v>77</v>
      </c>
      <c r="M22" s="89" t="str">
        <f>UPPER(IF(OR(L22="a",L22="as"),K14,IF(OR(L22="b",L22="bs"),K30,)))</f>
        <v>飯田美由貴</v>
      </c>
      <c r="N22" s="90"/>
      <c r="O22" s="80"/>
      <c r="P22" s="106"/>
      <c r="Q22" s="70"/>
    </row>
    <row r="23" spans="1:17" s="71" customFormat="1" ht="9" customHeight="1">
      <c r="A23" s="61">
        <v>5</v>
      </c>
      <c r="B23" s="62">
        <f>IF($D23="","",VLOOKUP($D23,'[1]女雙準備名單'!$A$7:$V$23,20))</f>
        <v>0</v>
      </c>
      <c r="C23" s="62">
        <f>IF($D23="","",VLOOKUP($D23,'[1]女雙準備名單'!$A$7:$V$23,21))</f>
        <v>0</v>
      </c>
      <c r="D23" s="63">
        <v>1</v>
      </c>
      <c r="E23" s="64" t="str">
        <f>UPPER(IF($D23="","",VLOOKUP($D23,'[1]女雙準備名單'!$A$7:$V$23,2)))</f>
        <v>陳韻雯</v>
      </c>
      <c r="F23" s="65"/>
      <c r="G23" s="64" t="str">
        <f>IF($D23="","",VLOOKUP($D23,'[1]女雙準備名單'!$A$7:$V$23,4))</f>
        <v>LuLu網球</v>
      </c>
      <c r="H23" s="66"/>
      <c r="I23" s="67"/>
      <c r="J23" s="68"/>
      <c r="K23" s="67"/>
      <c r="L23" s="93"/>
      <c r="M23" s="67">
        <v>40</v>
      </c>
      <c r="N23" s="93"/>
      <c r="O23" s="67"/>
      <c r="P23" s="106"/>
      <c r="Q23" s="70"/>
    </row>
    <row r="24" spans="1:17" s="71" customFormat="1" ht="9" customHeight="1">
      <c r="A24" s="73"/>
      <c r="B24" s="74"/>
      <c r="C24" s="74"/>
      <c r="D24" s="74"/>
      <c r="E24" s="64" t="str">
        <f>UPPER(IF($D23="","",VLOOKUP($D23,'[1]女雙準備名單'!$A$7:$V$23,7)))</f>
        <v>飯田美由貴</v>
      </c>
      <c r="F24" s="65"/>
      <c r="G24" s="64" t="str">
        <f>IF($D23="","",VLOOKUP($D23,'[1]女雙準備名單'!$A$7:$V$23,9))</f>
        <v>LuLu網球</v>
      </c>
      <c r="H24" s="75"/>
      <c r="I24" s="76">
        <f>IF(H24="a",E23,IF(H24="b",E25,""))</f>
      </c>
      <c r="J24" s="77"/>
      <c r="K24" s="67"/>
      <c r="L24" s="93"/>
      <c r="M24" s="67"/>
      <c r="N24" s="93"/>
      <c r="O24" s="67"/>
      <c r="P24" s="106"/>
      <c r="Q24" s="70"/>
    </row>
    <row r="25" spans="1:17" s="71" customFormat="1" ht="9" customHeight="1">
      <c r="A25" s="73"/>
      <c r="B25" s="74"/>
      <c r="C25" s="74"/>
      <c r="D25" s="74"/>
      <c r="E25" s="80"/>
      <c r="F25" s="81"/>
      <c r="G25" s="80"/>
      <c r="H25" s="82"/>
      <c r="I25" s="83" t="str">
        <f>UPPER(IF(OR(H26="a",H26="as"),E23,IF(OR(H26="b",H26="bs"),E27,)))</f>
        <v>陳韻雯</v>
      </c>
      <c r="J25" s="84"/>
      <c r="K25" s="67"/>
      <c r="L25" s="93"/>
      <c r="M25" s="67"/>
      <c r="N25" s="93"/>
      <c r="O25" s="67"/>
      <c r="P25" s="106"/>
      <c r="Q25" s="70"/>
    </row>
    <row r="26" spans="1:17" s="71" customFormat="1" ht="9" customHeight="1">
      <c r="A26" s="73"/>
      <c r="B26" s="85"/>
      <c r="C26" s="85"/>
      <c r="D26" s="85"/>
      <c r="E26" s="67"/>
      <c r="F26" s="86"/>
      <c r="G26" s="87" t="s">
        <v>14</v>
      </c>
      <c r="H26" s="88" t="s">
        <v>80</v>
      </c>
      <c r="I26" s="89" t="str">
        <f>UPPER(IF(OR(H26="a",H26="as"),E24,IF(OR(H26="b",H26="bs"),E28,)))</f>
        <v>飯田美由貴</v>
      </c>
      <c r="J26" s="90"/>
      <c r="K26" s="80"/>
      <c r="L26" s="93"/>
      <c r="M26" s="67"/>
      <c r="N26" s="93"/>
      <c r="O26" s="67"/>
      <c r="P26" s="106"/>
      <c r="Q26" s="70"/>
    </row>
    <row r="27" spans="1:17" s="71" customFormat="1" ht="9" customHeight="1">
      <c r="A27" s="73">
        <v>6</v>
      </c>
      <c r="B27" s="62">
        <f>IF($D27="","",VLOOKUP($D27,'[1]女雙準備名單'!$A$7:$V$23,20))</f>
        <v>0</v>
      </c>
      <c r="C27" s="62">
        <f>IF($D27="","",VLOOKUP($D27,'[1]女雙準備名單'!$A$7:$V$23,21))</f>
        <v>0</v>
      </c>
      <c r="D27" s="63">
        <v>13</v>
      </c>
      <c r="E27" s="62" t="str">
        <f>UPPER(IF($D27="","",VLOOKUP($D27,'[1]女雙準備名單'!$A$7:$V$23,2)))</f>
        <v>BYE</v>
      </c>
      <c r="F27" s="91"/>
      <c r="G27" s="62">
        <f>IF($D27="","",VLOOKUP($D27,'[1]女雙準備名單'!$A$7:$V$23,4))</f>
        <v>0</v>
      </c>
      <c r="H27" s="92"/>
      <c r="I27" s="80"/>
      <c r="J27" s="93"/>
      <c r="K27" s="94"/>
      <c r="L27" s="103"/>
      <c r="M27" s="67"/>
      <c r="N27" s="93"/>
      <c r="O27" s="67"/>
      <c r="P27" s="106"/>
      <c r="Q27" s="70"/>
    </row>
    <row r="28" spans="1:17" s="71" customFormat="1" ht="9" customHeight="1">
      <c r="A28" s="73"/>
      <c r="B28" s="74"/>
      <c r="C28" s="74"/>
      <c r="D28" s="74"/>
      <c r="E28" s="62" t="str">
        <f>UPPER(IF($D27="","",VLOOKUP($D27,'[1]女雙準備名單'!$A$7:$V$23,7)))</f>
        <v>BYE</v>
      </c>
      <c r="F28" s="91"/>
      <c r="G28" s="62">
        <f>IF($D27="","",VLOOKUP($D27,'[1]女雙準備名單'!$A$7:$V$23,9))</f>
        <v>0</v>
      </c>
      <c r="H28" s="75"/>
      <c r="I28" s="80"/>
      <c r="J28" s="93"/>
      <c r="K28" s="95"/>
      <c r="L28" s="105"/>
      <c r="M28" s="67"/>
      <c r="N28" s="93"/>
      <c r="O28" s="67"/>
      <c r="P28" s="106"/>
      <c r="Q28" s="70"/>
    </row>
    <row r="29" spans="1:17" s="71" customFormat="1" ht="9" customHeight="1">
      <c r="A29" s="73"/>
      <c r="B29" s="74"/>
      <c r="C29" s="74"/>
      <c r="D29" s="97"/>
      <c r="E29" s="80"/>
      <c r="F29" s="81"/>
      <c r="G29" s="80"/>
      <c r="H29" s="98"/>
      <c r="I29" s="67"/>
      <c r="J29" s="99"/>
      <c r="K29" s="83" t="str">
        <f>UPPER(IF(OR(J30="a",J30="as"),I25,IF(OR(J30="b",J30="bs"),I33,)))</f>
        <v>陳韻雯</v>
      </c>
      <c r="L29" s="93"/>
      <c r="M29" s="67"/>
      <c r="N29" s="93"/>
      <c r="O29" s="67"/>
      <c r="P29" s="106"/>
      <c r="Q29" s="70"/>
    </row>
    <row r="30" spans="1:17" s="71" customFormat="1" ht="9" customHeight="1">
      <c r="A30" s="73"/>
      <c r="B30" s="85"/>
      <c r="C30" s="85"/>
      <c r="D30" s="100"/>
      <c r="E30" s="67"/>
      <c r="F30" s="86"/>
      <c r="G30" s="67"/>
      <c r="H30" s="101"/>
      <c r="I30" s="87" t="s">
        <v>14</v>
      </c>
      <c r="J30" s="88" t="s">
        <v>76</v>
      </c>
      <c r="K30" s="89" t="str">
        <f>UPPER(IF(OR(J30="a",J30="as"),I26,IF(OR(J30="b",J30="bs"),I34,)))</f>
        <v>飯田美由貴</v>
      </c>
      <c r="L30" s="104"/>
      <c r="M30" s="80"/>
      <c r="N30" s="93"/>
      <c r="O30" s="67"/>
      <c r="P30" s="106"/>
      <c r="Q30" s="70"/>
    </row>
    <row r="31" spans="1:17" s="71" customFormat="1" ht="9" customHeight="1">
      <c r="A31" s="73">
        <v>7</v>
      </c>
      <c r="B31" s="62">
        <f>IF($D31="","",VLOOKUP($D31,'[1]女雙準備名單'!$A$7:$V$23,20))</f>
        <v>0</v>
      </c>
      <c r="C31" s="62">
        <f>IF($D31="","",VLOOKUP($D31,'[1]女雙準備名單'!$A$7:$V$23,21))</f>
        <v>0</v>
      </c>
      <c r="D31" s="63">
        <v>10</v>
      </c>
      <c r="E31" s="62" t="str">
        <f>UPPER(IF($D31="","",VLOOKUP($D31,'[1]女雙準備名單'!$A$7:$V$23,2)))</f>
        <v>王畇茹</v>
      </c>
      <c r="F31" s="91"/>
      <c r="G31" s="62">
        <f>IF($D31="","",VLOOKUP($D31,'[1]女雙準備名單'!$A$7:$V$23,4))</f>
        <v>0</v>
      </c>
      <c r="H31" s="66"/>
      <c r="I31" s="67"/>
      <c r="J31" s="93"/>
      <c r="K31" s="67">
        <v>60</v>
      </c>
      <c r="L31" s="107"/>
      <c r="M31" s="94"/>
      <c r="N31" s="93"/>
      <c r="O31" s="67"/>
      <c r="P31" s="106"/>
      <c r="Q31" s="70"/>
    </row>
    <row r="32" spans="1:17" s="71" customFormat="1" ht="9" customHeight="1">
      <c r="A32" s="73"/>
      <c r="B32" s="74"/>
      <c r="C32" s="74"/>
      <c r="D32" s="74"/>
      <c r="E32" s="62" t="str">
        <f>UPPER(IF($D31="","",VLOOKUP($D31,'[1]女雙準備名單'!$A$7:$V$23,7)))</f>
        <v>王芸翊</v>
      </c>
      <c r="F32" s="91"/>
      <c r="G32" s="62">
        <f>IF($D31="","",VLOOKUP($D31,'[1]女雙準備名單'!$A$7:$V$23,9))</f>
        <v>0</v>
      </c>
      <c r="H32" s="75"/>
      <c r="I32" s="76">
        <f>IF(H32="a",E31,IF(H32="b",E33,""))</f>
      </c>
      <c r="J32" s="93"/>
      <c r="K32" s="67"/>
      <c r="L32" s="77"/>
      <c r="M32" s="80"/>
      <c r="N32" s="93"/>
      <c r="O32" s="67"/>
      <c r="P32" s="106"/>
      <c r="Q32" s="70"/>
    </row>
    <row r="33" spans="1:17" s="71" customFormat="1" ht="9" customHeight="1">
      <c r="A33" s="73"/>
      <c r="B33" s="74"/>
      <c r="C33" s="74"/>
      <c r="D33" s="97"/>
      <c r="E33" s="80"/>
      <c r="F33" s="81"/>
      <c r="G33" s="80"/>
      <c r="H33" s="82"/>
      <c r="I33" s="83" t="str">
        <f>UPPER(IF(OR(H34="a",H34="as"),E31,IF(OR(H34="b",H34="bs"),E35,)))</f>
        <v>王畇茹</v>
      </c>
      <c r="J33" s="103"/>
      <c r="K33" s="67"/>
      <c r="L33" s="77"/>
      <c r="M33" s="80"/>
      <c r="N33" s="93"/>
      <c r="O33" s="67"/>
      <c r="P33" s="106"/>
      <c r="Q33" s="70"/>
    </row>
    <row r="34" spans="1:17" s="71" customFormat="1" ht="9" customHeight="1">
      <c r="A34" s="73"/>
      <c r="B34" s="85"/>
      <c r="C34" s="85"/>
      <c r="D34" s="100"/>
      <c r="E34" s="67"/>
      <c r="F34" s="86"/>
      <c r="G34" s="87" t="s">
        <v>14</v>
      </c>
      <c r="H34" s="88" t="s">
        <v>76</v>
      </c>
      <c r="I34" s="89" t="str">
        <f>UPPER(IF(OR(H34="a",H34="as"),E32,IF(OR(H34="b",H34="bs"),E36,)))</f>
        <v>王芸翊</v>
      </c>
      <c r="J34" s="104"/>
      <c r="K34" s="80"/>
      <c r="L34" s="77"/>
      <c r="M34" s="80"/>
      <c r="N34" s="93"/>
      <c r="O34" s="67"/>
      <c r="P34" s="106"/>
      <c r="Q34" s="70"/>
    </row>
    <row r="35" spans="1:17" s="71" customFormat="1" ht="9" customHeight="1">
      <c r="A35" s="73">
        <v>8</v>
      </c>
      <c r="B35" s="62">
        <f>IF($D35="","",VLOOKUP($D35,'[1]女雙準備名單'!$A$7:$V$23,20))</f>
        <v>0</v>
      </c>
      <c r="C35" s="62">
        <f>IF($D35="","",VLOOKUP($D35,'[1]女雙準備名單'!$A$7:$V$23,21))</f>
        <v>0</v>
      </c>
      <c r="D35" s="63">
        <v>14</v>
      </c>
      <c r="E35" s="62" t="str">
        <f>UPPER(IF($D35="","",VLOOKUP($D35,'[1]女雙準備名單'!$A$7:$V$23,2)))</f>
        <v>BYE</v>
      </c>
      <c r="F35" s="91"/>
      <c r="G35" s="62">
        <f>IF($D35="","",VLOOKUP($D35,'[1]女雙準備名單'!$A$7:$V$23,4))</f>
        <v>0</v>
      </c>
      <c r="H35" s="92"/>
      <c r="I35" s="80"/>
      <c r="J35" s="77"/>
      <c r="K35" s="94"/>
      <c r="L35" s="84"/>
      <c r="M35" s="80"/>
      <c r="N35" s="93"/>
      <c r="O35" s="67"/>
      <c r="P35" s="106"/>
      <c r="Q35" s="70"/>
    </row>
    <row r="36" spans="1:17" s="71" customFormat="1" ht="9" customHeight="1">
      <c r="A36" s="73"/>
      <c r="B36" s="74"/>
      <c r="C36" s="74"/>
      <c r="D36" s="74"/>
      <c r="E36" s="62" t="str">
        <f>UPPER(IF($D35="","",VLOOKUP($D35,'[1]女雙準備名單'!$A$7:$V$23,7)))</f>
        <v>BYE</v>
      </c>
      <c r="F36" s="91"/>
      <c r="G36" s="62">
        <f>IF($D35="","",VLOOKUP($D35,'[1]女雙準備名單'!$A$7:$V$23,9))</f>
        <v>0</v>
      </c>
      <c r="H36" s="75"/>
      <c r="I36" s="80"/>
      <c r="J36" s="77"/>
      <c r="K36" s="95"/>
      <c r="L36" s="96"/>
      <c r="M36" s="80"/>
      <c r="N36" s="93"/>
      <c r="O36" s="67"/>
      <c r="P36" s="106"/>
      <c r="Q36" s="70"/>
    </row>
    <row r="37" spans="1:17" s="71" customFormat="1" ht="9" customHeight="1">
      <c r="A37" s="73"/>
      <c r="B37" s="74"/>
      <c r="C37" s="74"/>
      <c r="D37" s="97"/>
      <c r="E37" s="80"/>
      <c r="F37" s="81"/>
      <c r="G37" s="80"/>
      <c r="H37" s="98"/>
      <c r="I37" s="67"/>
      <c r="J37" s="68"/>
      <c r="K37" s="80"/>
      <c r="L37" s="77"/>
      <c r="M37" s="77"/>
      <c r="N37" s="99"/>
      <c r="O37" s="83" t="str">
        <f>UPPER(IF(OR(N38="a",N38="as"),M21,IF(OR(N38="b",N38="bs"),M53,)))</f>
        <v>徐瑗謙</v>
      </c>
      <c r="P37" s="108"/>
      <c r="Q37" s="70"/>
    </row>
    <row r="38" spans="1:17" s="71" customFormat="1" ht="9" customHeight="1">
      <c r="A38" s="73"/>
      <c r="B38" s="85"/>
      <c r="C38" s="85"/>
      <c r="D38" s="100"/>
      <c r="E38" s="67"/>
      <c r="F38" s="86"/>
      <c r="G38" s="67"/>
      <c r="H38" s="101"/>
      <c r="I38" s="67"/>
      <c r="J38" s="68"/>
      <c r="K38" s="80"/>
      <c r="L38" s="77"/>
      <c r="M38" s="87" t="s">
        <v>14</v>
      </c>
      <c r="N38" s="88" t="s">
        <v>82</v>
      </c>
      <c r="O38" s="89" t="str">
        <f>UPPER(IF(OR(N38="a",N38="as"),M22,IF(OR(N38="b",N38="bs"),M54,)))</f>
        <v>陳秀珍</v>
      </c>
      <c r="P38" s="109"/>
      <c r="Q38" s="70"/>
    </row>
    <row r="39" spans="1:17" s="71" customFormat="1" ht="9" customHeight="1">
      <c r="A39" s="73">
        <v>9</v>
      </c>
      <c r="B39" s="62">
        <f>IF($D39="","",VLOOKUP($D39,'[1]女雙準備名單'!$A$7:$V$23,20))</f>
        <v>0</v>
      </c>
      <c r="C39" s="62">
        <f>IF($D39="","",VLOOKUP($D39,'[1]女雙準備名單'!$A$7:$V$23,21))</f>
        <v>0</v>
      </c>
      <c r="D39" s="63">
        <v>3</v>
      </c>
      <c r="E39" s="62" t="str">
        <f>UPPER(IF($D39="","",VLOOKUP($D39,'[1]女雙準備名單'!$A$7:$V$23,2)))</f>
        <v>吳媺卉</v>
      </c>
      <c r="F39" s="91"/>
      <c r="G39" s="62" t="str">
        <f>IF($D39="","",VLOOKUP($D39,'[1]女雙準備名單'!$A$7:$V$23,4))</f>
        <v>LuLu網球</v>
      </c>
      <c r="H39" s="66"/>
      <c r="I39" s="67"/>
      <c r="J39" s="68"/>
      <c r="K39" s="67"/>
      <c r="L39" s="68"/>
      <c r="M39" s="67"/>
      <c r="N39" s="93"/>
      <c r="O39" s="94">
        <v>40</v>
      </c>
      <c r="P39" s="106"/>
      <c r="Q39" s="70"/>
    </row>
    <row r="40" spans="1:17" s="71" customFormat="1" ht="9" customHeight="1">
      <c r="A40" s="73"/>
      <c r="B40" s="74"/>
      <c r="C40" s="74"/>
      <c r="D40" s="74"/>
      <c r="E40" s="62" t="str">
        <f>UPPER(IF($D39="","",VLOOKUP($D39,'[1]女雙準備名單'!$A$7:$V$23,7)))</f>
        <v>張珣洵</v>
      </c>
      <c r="F40" s="91"/>
      <c r="G40" s="62" t="str">
        <f>IF($D39="","",VLOOKUP($D39,'[1]女雙準備名單'!$A$7:$V$23,9))</f>
        <v>LuLu網球</v>
      </c>
      <c r="H40" s="75"/>
      <c r="I40" s="76">
        <f>IF(H40="a",E39,IF(H40="b",E41,""))</f>
      </c>
      <c r="J40" s="77"/>
      <c r="K40" s="67"/>
      <c r="L40" s="68"/>
      <c r="M40" s="67"/>
      <c r="N40" s="93"/>
      <c r="O40" s="95"/>
      <c r="P40" s="110"/>
      <c r="Q40" s="70"/>
    </row>
    <row r="41" spans="1:17" s="71" customFormat="1" ht="9" customHeight="1">
      <c r="A41" s="73"/>
      <c r="B41" s="74"/>
      <c r="C41" s="74"/>
      <c r="D41" s="97"/>
      <c r="E41" s="80"/>
      <c r="F41" s="81"/>
      <c r="G41" s="80"/>
      <c r="H41" s="82"/>
      <c r="I41" s="83" t="str">
        <f>UPPER(IF(OR(H42="a",H42="as"),E39,IF(OR(H42="b",H42="bs"),E43,)))</f>
        <v>吳媺卉</v>
      </c>
      <c r="J41" s="84"/>
      <c r="K41" s="67"/>
      <c r="L41" s="68"/>
      <c r="M41" s="67"/>
      <c r="N41" s="93"/>
      <c r="O41" s="67"/>
      <c r="P41" s="106"/>
      <c r="Q41" s="70"/>
    </row>
    <row r="42" spans="1:17" s="71" customFormat="1" ht="9" customHeight="1">
      <c r="A42" s="73"/>
      <c r="B42" s="85"/>
      <c r="C42" s="85"/>
      <c r="D42" s="100"/>
      <c r="E42" s="67"/>
      <c r="F42" s="86"/>
      <c r="G42" s="87" t="s">
        <v>14</v>
      </c>
      <c r="H42" s="88" t="s">
        <v>80</v>
      </c>
      <c r="I42" s="89" t="str">
        <f>UPPER(IF(OR(H42="a",H42="as"),E40,IF(OR(H42="b",H42="bs"),E44,)))</f>
        <v>張珣洵</v>
      </c>
      <c r="J42" s="90"/>
      <c r="K42" s="80"/>
      <c r="L42" s="77"/>
      <c r="M42" s="67"/>
      <c r="N42" s="93"/>
      <c r="O42" s="67"/>
      <c r="P42" s="106"/>
      <c r="Q42" s="70"/>
    </row>
    <row r="43" spans="1:17" s="71" customFormat="1" ht="9" customHeight="1">
      <c r="A43" s="73">
        <v>10</v>
      </c>
      <c r="B43" s="62">
        <f>IF($D43="","",VLOOKUP($D43,'[1]女雙準備名單'!$A$7:$V$23,20))</f>
        <v>0</v>
      </c>
      <c r="C43" s="62">
        <f>IF($D43="","",VLOOKUP($D43,'[1]女雙準備名單'!$A$7:$V$23,21))</f>
        <v>0</v>
      </c>
      <c r="D43" s="63">
        <v>15</v>
      </c>
      <c r="E43" s="62" t="str">
        <f>UPPER(IF($D43="","",VLOOKUP($D43,'[1]女雙準備名單'!$A$7:$V$23,2)))</f>
        <v>BYE</v>
      </c>
      <c r="F43" s="91"/>
      <c r="G43" s="62">
        <f>IF($D43="","",VLOOKUP($D43,'[1]女雙準備名單'!$A$7:$V$23,4))</f>
        <v>0</v>
      </c>
      <c r="H43" s="92"/>
      <c r="I43" s="80"/>
      <c r="J43" s="93"/>
      <c r="K43" s="94"/>
      <c r="L43" s="84"/>
      <c r="M43" s="67"/>
      <c r="N43" s="93"/>
      <c r="O43" s="67"/>
      <c r="P43" s="106"/>
      <c r="Q43" s="70"/>
    </row>
    <row r="44" spans="1:17" s="71" customFormat="1" ht="9" customHeight="1">
      <c r="A44" s="73"/>
      <c r="B44" s="74"/>
      <c r="C44" s="74"/>
      <c r="D44" s="74"/>
      <c r="E44" s="62" t="str">
        <f>UPPER(IF($D43="","",VLOOKUP($D43,'[1]女雙準備名單'!$A$7:$V$23,7)))</f>
        <v>BYE</v>
      </c>
      <c r="F44" s="91"/>
      <c r="G44" s="62">
        <f>IF($D43="","",VLOOKUP($D43,'[1]女雙準備名單'!$A$7:$V$23,9))</f>
        <v>0</v>
      </c>
      <c r="H44" s="75"/>
      <c r="I44" s="80"/>
      <c r="J44" s="93"/>
      <c r="K44" s="95"/>
      <c r="L44" s="96"/>
      <c r="M44" s="67"/>
      <c r="N44" s="93"/>
      <c r="O44" s="67"/>
      <c r="P44" s="106"/>
      <c r="Q44" s="70"/>
    </row>
    <row r="45" spans="1:17" s="71" customFormat="1" ht="9" customHeight="1">
      <c r="A45" s="73"/>
      <c r="B45" s="74"/>
      <c r="C45" s="74"/>
      <c r="D45" s="97"/>
      <c r="E45" s="80"/>
      <c r="F45" s="81"/>
      <c r="G45" s="80"/>
      <c r="H45" s="98"/>
      <c r="I45" s="67"/>
      <c r="J45" s="99"/>
      <c r="K45" s="83">
        <f>UPPER(IF(OR(J46="a",J46="as"),I41,IF(OR(J46="b",J46="bs"),I49,)))</f>
      </c>
      <c r="L45" s="77"/>
      <c r="M45" s="67"/>
      <c r="N45" s="93"/>
      <c r="O45" s="67"/>
      <c r="P45" s="106"/>
      <c r="Q45" s="70"/>
    </row>
    <row r="46" spans="1:17" s="71" customFormat="1" ht="9" customHeight="1">
      <c r="A46" s="73"/>
      <c r="B46" s="85"/>
      <c r="C46" s="85"/>
      <c r="D46" s="100"/>
      <c r="E46" s="67"/>
      <c r="F46" s="86"/>
      <c r="G46" s="67"/>
      <c r="H46" s="101"/>
      <c r="I46" s="87" t="s">
        <v>14</v>
      </c>
      <c r="J46" s="88"/>
      <c r="K46" s="89">
        <f>UPPER(IF(OR(J46="a",J46="as"),I42,IF(OR(J46="b",J46="bs"),I50,)))</f>
      </c>
      <c r="L46" s="90"/>
      <c r="M46" s="80"/>
      <c r="N46" s="93"/>
      <c r="O46" s="67"/>
      <c r="P46" s="106"/>
      <c r="Q46" s="70"/>
    </row>
    <row r="47" spans="1:17" s="71" customFormat="1" ht="9" customHeight="1">
      <c r="A47" s="73">
        <v>11</v>
      </c>
      <c r="B47" s="62">
        <f>IF($D47="","",VLOOKUP($D47,'[1]女雙準備名單'!$A$7:$V$23,20))</f>
        <v>0</v>
      </c>
      <c r="C47" s="62">
        <f>IF($D47="","",VLOOKUP($D47,'[1]女雙準備名單'!$A$7:$V$23,21))</f>
        <v>0</v>
      </c>
      <c r="D47" s="63">
        <v>4</v>
      </c>
      <c r="E47" s="62" t="str">
        <f>UPPER(IF($D47="","",VLOOKUP($D47,'[1]女雙準備名單'!$A$7:$V$23,2)))</f>
        <v>羅月苓</v>
      </c>
      <c r="F47" s="91"/>
      <c r="G47" s="62">
        <f>IF($D47="","",VLOOKUP($D47,'[1]女雙準備名單'!$A$7:$V$23,4))</f>
        <v>0</v>
      </c>
      <c r="H47" s="66"/>
      <c r="I47" s="67"/>
      <c r="J47" s="93"/>
      <c r="K47" s="67"/>
      <c r="L47" s="93"/>
      <c r="M47" s="94"/>
      <c r="N47" s="93"/>
      <c r="O47" s="67"/>
      <c r="P47" s="106"/>
      <c r="Q47" s="70"/>
    </row>
    <row r="48" spans="1:17" s="71" customFormat="1" ht="9" customHeight="1">
      <c r="A48" s="73"/>
      <c r="B48" s="74"/>
      <c r="C48" s="74"/>
      <c r="D48" s="74"/>
      <c r="E48" s="62" t="str">
        <f>UPPER(IF($D47="","",VLOOKUP($D47,'[1]女雙準備名單'!$A$7:$V$23,7)))</f>
        <v>劉玉琪</v>
      </c>
      <c r="F48" s="91"/>
      <c r="G48" s="62">
        <f>IF($D47="","",VLOOKUP($D47,'[1]女雙準備名單'!$A$7:$V$23,9))</f>
        <v>0</v>
      </c>
      <c r="H48" s="75"/>
      <c r="I48" s="76">
        <f>IF(H48="a",E47,IF(H48="b",E49,""))</f>
      </c>
      <c r="J48" s="93"/>
      <c r="K48" s="67"/>
      <c r="L48" s="93"/>
      <c r="M48" s="80"/>
      <c r="N48" s="93"/>
      <c r="O48" s="67"/>
      <c r="P48" s="106"/>
      <c r="Q48" s="70"/>
    </row>
    <row r="49" spans="1:17" s="71" customFormat="1" ht="9" customHeight="1">
      <c r="A49" s="73"/>
      <c r="B49" s="74"/>
      <c r="C49" s="74"/>
      <c r="D49" s="74"/>
      <c r="E49" s="80"/>
      <c r="F49" s="81"/>
      <c r="G49" s="80"/>
      <c r="H49" s="82"/>
      <c r="I49" s="83" t="str">
        <f>UPPER(IF(OR(H50="a",H50="as"),E47,IF(OR(H50="b",H50="bs"),E51,)))</f>
        <v>羅月苓</v>
      </c>
      <c r="J49" s="103"/>
      <c r="K49" s="67"/>
      <c r="L49" s="93"/>
      <c r="M49" s="80"/>
      <c r="N49" s="93"/>
      <c r="O49" s="67"/>
      <c r="P49" s="106"/>
      <c r="Q49" s="70"/>
    </row>
    <row r="50" spans="1:17" s="71" customFormat="1" ht="9" customHeight="1">
      <c r="A50" s="73"/>
      <c r="B50" s="85"/>
      <c r="C50" s="85"/>
      <c r="D50" s="85"/>
      <c r="E50" s="67"/>
      <c r="F50" s="86"/>
      <c r="G50" s="87" t="s">
        <v>14</v>
      </c>
      <c r="H50" s="88" t="s">
        <v>80</v>
      </c>
      <c r="I50" s="89" t="str">
        <f>UPPER(IF(OR(H50="a",H50="as"),E48,IF(OR(H50="b",H50="bs"),E52,)))</f>
        <v>劉玉琪</v>
      </c>
      <c r="J50" s="104"/>
      <c r="K50" s="80"/>
      <c r="L50" s="93"/>
      <c r="M50" s="80"/>
      <c r="N50" s="93"/>
      <c r="O50" s="67"/>
      <c r="P50" s="106"/>
      <c r="Q50" s="70"/>
    </row>
    <row r="51" spans="1:17" s="71" customFormat="1" ht="9" customHeight="1">
      <c r="A51" s="61">
        <v>12</v>
      </c>
      <c r="B51" s="62">
        <f>IF($D51="","",VLOOKUP($D51,'[1]女雙準備名單'!$A$7:$V$23,20))</f>
        <v>0</v>
      </c>
      <c r="C51" s="62">
        <f>IF($D51="","",VLOOKUP($D51,'[1]女雙準備名單'!$A$7:$V$23,21))</f>
        <v>0</v>
      </c>
      <c r="D51" s="63">
        <v>16</v>
      </c>
      <c r="E51" s="64" t="str">
        <f>UPPER(IF($D51="","",VLOOKUP($D51,'[1]女雙準備名單'!$A$7:$V$23,2)))</f>
        <v>BYE</v>
      </c>
      <c r="F51" s="65"/>
      <c r="G51" s="64">
        <f>IF($D51="","",VLOOKUP($D51,'[1]女雙準備名單'!$A$7:$V$23,4))</f>
        <v>0</v>
      </c>
      <c r="H51" s="92"/>
      <c r="I51" s="80"/>
      <c r="J51" s="77"/>
      <c r="K51" s="94"/>
      <c r="L51" s="103"/>
      <c r="M51" s="80"/>
      <c r="N51" s="93"/>
      <c r="O51" s="67"/>
      <c r="P51" s="106"/>
      <c r="Q51" s="70"/>
    </row>
    <row r="52" spans="1:17" s="71" customFormat="1" ht="9" customHeight="1">
      <c r="A52" s="73"/>
      <c r="B52" s="74"/>
      <c r="C52" s="74"/>
      <c r="D52" s="74"/>
      <c r="E52" s="64" t="str">
        <f>UPPER(IF($D51="","",VLOOKUP($D51,'[1]女雙準備名單'!$A$7:$V$23,7)))</f>
        <v>BYE</v>
      </c>
      <c r="F52" s="65"/>
      <c r="G52" s="64">
        <f>IF($D51="","",VLOOKUP($D51,'[1]女雙準備名單'!$A$7:$V$23,9))</f>
        <v>0</v>
      </c>
      <c r="H52" s="75"/>
      <c r="I52" s="80"/>
      <c r="J52" s="77"/>
      <c r="K52" s="95"/>
      <c r="L52" s="105"/>
      <c r="M52" s="80"/>
      <c r="N52" s="93"/>
      <c r="O52" s="67"/>
      <c r="P52" s="106"/>
      <c r="Q52" s="70"/>
    </row>
    <row r="53" spans="1:17" s="71" customFormat="1" ht="9" customHeight="1">
      <c r="A53" s="73"/>
      <c r="B53" s="74"/>
      <c r="C53" s="74"/>
      <c r="D53" s="74"/>
      <c r="E53" s="80"/>
      <c r="F53" s="81"/>
      <c r="G53" s="80"/>
      <c r="H53" s="98"/>
      <c r="I53" s="67"/>
      <c r="J53" s="68"/>
      <c r="K53" s="80"/>
      <c r="L53" s="99"/>
      <c r="M53" s="83" t="str">
        <f>UPPER(IF(OR(L54="a",L54="as"),K45,IF(OR(L54="b",L54="bs"),K61,)))</f>
        <v>徐瑗謙</v>
      </c>
      <c r="N53" s="93"/>
      <c r="O53" s="67"/>
      <c r="P53" s="106"/>
      <c r="Q53" s="70"/>
    </row>
    <row r="54" spans="1:17" s="71" customFormat="1" ht="9" customHeight="1">
      <c r="A54" s="73"/>
      <c r="B54" s="85"/>
      <c r="C54" s="85"/>
      <c r="D54" s="85"/>
      <c r="E54" s="67"/>
      <c r="F54" s="86"/>
      <c r="G54" s="67"/>
      <c r="H54" s="101"/>
      <c r="I54" s="67"/>
      <c r="J54" s="68"/>
      <c r="K54" s="87" t="s">
        <v>14</v>
      </c>
      <c r="L54" s="88" t="s">
        <v>82</v>
      </c>
      <c r="M54" s="89" t="str">
        <f>UPPER(IF(OR(L54="a",L54="as"),K46,IF(OR(L54="b",L54="bs"),K62,)))</f>
        <v>陳秀珍</v>
      </c>
      <c r="N54" s="104"/>
      <c r="O54" s="80"/>
      <c r="P54" s="106"/>
      <c r="Q54" s="70"/>
    </row>
    <row r="55" spans="1:17" s="71" customFormat="1" ht="9" customHeight="1">
      <c r="A55" s="73">
        <v>13</v>
      </c>
      <c r="B55" s="62">
        <f>IF($D55="","",VLOOKUP($D55,'[1]女雙準備名單'!$A$7:$V$23,20))</f>
        <v>0</v>
      </c>
      <c r="C55" s="62">
        <f>IF($D55="","",VLOOKUP($D55,'[1]女雙準備名單'!$A$7:$V$23,21))</f>
        <v>0</v>
      </c>
      <c r="D55" s="63">
        <v>2</v>
      </c>
      <c r="E55" s="62" t="str">
        <f>UPPER(IF($D55="","",VLOOKUP($D55,'[1]女雙準備名單'!$A$7:$V$23,2)))</f>
        <v>王寶淑</v>
      </c>
      <c r="F55" s="91"/>
      <c r="G55" s="62" t="str">
        <f>IF($D55="","",VLOOKUP($D55,'[1]女雙準備名單'!$A$7:$V$23,4))</f>
        <v>LuLu網球</v>
      </c>
      <c r="H55" s="66"/>
      <c r="I55" s="67"/>
      <c r="J55" s="68"/>
      <c r="K55" s="67"/>
      <c r="L55" s="93"/>
      <c r="M55" s="67">
        <v>40</v>
      </c>
      <c r="N55" s="107"/>
      <c r="O55" s="67"/>
      <c r="P55" s="78"/>
      <c r="Q55" s="70"/>
    </row>
    <row r="56" spans="1:17" s="71" customFormat="1" ht="9" customHeight="1">
      <c r="A56" s="73"/>
      <c r="B56" s="74"/>
      <c r="C56" s="74"/>
      <c r="D56" s="74"/>
      <c r="E56" s="62" t="str">
        <f>UPPER(IF($D55="","",VLOOKUP($D55,'[1]女雙準備名單'!$A$7:$V$23,7)))</f>
        <v>蕭伊君</v>
      </c>
      <c r="F56" s="91"/>
      <c r="G56" s="62" t="str">
        <f>IF($D55="","",VLOOKUP($D55,'[1]女雙準備名單'!$A$7:$V$23,9))</f>
        <v>LuLu網球</v>
      </c>
      <c r="H56" s="75"/>
      <c r="I56" s="76">
        <f>IF(H56="a",E55,IF(H56="b",E57,""))</f>
      </c>
      <c r="J56" s="77"/>
      <c r="K56" s="67"/>
      <c r="L56" s="93"/>
      <c r="M56" s="67"/>
      <c r="N56" s="77"/>
      <c r="O56" s="67"/>
      <c r="P56" s="78"/>
      <c r="Q56" s="70"/>
    </row>
    <row r="57" spans="1:17" s="71" customFormat="1" ht="9" customHeight="1">
      <c r="A57" s="73"/>
      <c r="B57" s="74"/>
      <c r="C57" s="74"/>
      <c r="D57" s="97"/>
      <c r="E57" s="80"/>
      <c r="F57" s="81"/>
      <c r="G57" s="80"/>
      <c r="H57" s="82"/>
      <c r="I57" s="83" t="str">
        <f>UPPER(IF(OR(H58="a",H58="as"),E55,IF(OR(H58="b",H58="bs"),E59,)))</f>
        <v>宋成敏</v>
      </c>
      <c r="J57" s="84"/>
      <c r="K57" s="67"/>
      <c r="L57" s="93"/>
      <c r="M57" s="67"/>
      <c r="N57" s="77"/>
      <c r="O57" s="67"/>
      <c r="P57" s="78"/>
      <c r="Q57" s="70"/>
    </row>
    <row r="58" spans="1:17" s="71" customFormat="1" ht="9" customHeight="1">
      <c r="A58" s="73"/>
      <c r="B58" s="85"/>
      <c r="C58" s="85"/>
      <c r="D58" s="100"/>
      <c r="E58" s="67"/>
      <c r="F58" s="86"/>
      <c r="G58" s="87" t="s">
        <v>14</v>
      </c>
      <c r="H58" s="88" t="s">
        <v>82</v>
      </c>
      <c r="I58" s="89" t="str">
        <f>UPPER(IF(OR(H58="a",H58="as"),E56,IF(OR(H58="b",H58="bs"),E60,)))</f>
        <v>吳文真</v>
      </c>
      <c r="J58" s="90"/>
      <c r="K58" s="80"/>
      <c r="L58" s="93"/>
      <c r="M58" s="67"/>
      <c r="N58" s="77"/>
      <c r="O58" s="67"/>
      <c r="P58" s="78"/>
      <c r="Q58" s="70"/>
    </row>
    <row r="59" spans="1:17" s="71" customFormat="1" ht="9" customHeight="1">
      <c r="A59" s="73">
        <v>14</v>
      </c>
      <c r="B59" s="62">
        <f>IF($D59="","",VLOOKUP($D59,'[1]女雙準備名單'!$A$7:$V$23,20))</f>
        <v>0</v>
      </c>
      <c r="C59" s="62">
        <f>IF($D59="","",VLOOKUP($D59,'[1]女雙準備名單'!$A$7:$V$23,21))</f>
        <v>0</v>
      </c>
      <c r="D59" s="63">
        <v>5</v>
      </c>
      <c r="E59" s="62" t="str">
        <f>UPPER(IF($D59="","",VLOOKUP($D59,'[1]女雙準備名單'!$A$7:$V$23,2)))</f>
        <v>宋成敏</v>
      </c>
      <c r="F59" s="91"/>
      <c r="G59" s="62" t="str">
        <f>IF($D59="","",VLOOKUP($D59,'[1]女雙準備名單'!$A$7:$V$23,4))</f>
        <v>OL 上班族</v>
      </c>
      <c r="H59" s="92"/>
      <c r="I59" s="80" t="s">
        <v>81</v>
      </c>
      <c r="J59" s="93"/>
      <c r="K59" s="94"/>
      <c r="L59" s="103"/>
      <c r="M59" s="67"/>
      <c r="N59" s="77"/>
      <c r="O59" s="67"/>
      <c r="P59" s="78"/>
      <c r="Q59" s="70"/>
    </row>
    <row r="60" spans="1:17" s="71" customFormat="1" ht="9" customHeight="1">
      <c r="A60" s="73"/>
      <c r="B60" s="74"/>
      <c r="C60" s="74"/>
      <c r="D60" s="74"/>
      <c r="E60" s="62" t="str">
        <f>UPPER(IF($D59="","",VLOOKUP($D59,'[1]女雙準備名單'!$A$7:$V$23,7)))</f>
        <v>吳文真</v>
      </c>
      <c r="F60" s="91"/>
      <c r="G60" s="62" t="str">
        <f>IF($D59="","",VLOOKUP($D59,'[1]女雙準備名單'!$A$7:$V$23,9))</f>
        <v>OL 上班族</v>
      </c>
      <c r="H60" s="75"/>
      <c r="I60" s="80"/>
      <c r="J60" s="93"/>
      <c r="K60" s="95"/>
      <c r="L60" s="105"/>
      <c r="M60" s="67"/>
      <c r="N60" s="77"/>
      <c r="O60" s="67"/>
      <c r="P60" s="78"/>
      <c r="Q60" s="70"/>
    </row>
    <row r="61" spans="1:17" s="71" customFormat="1" ht="9" customHeight="1">
      <c r="A61" s="73"/>
      <c r="B61" s="74"/>
      <c r="C61" s="74"/>
      <c r="D61" s="97"/>
      <c r="E61" s="80"/>
      <c r="F61" s="81"/>
      <c r="G61" s="80"/>
      <c r="H61" s="98"/>
      <c r="I61" s="67"/>
      <c r="J61" s="99"/>
      <c r="K61" s="83" t="str">
        <f>UPPER(IF(OR(J62="a",J62="as"),I57,IF(OR(J62="b",J62="bs"),I65,)))</f>
        <v>徐瑗謙</v>
      </c>
      <c r="L61" s="93"/>
      <c r="M61" s="67"/>
      <c r="N61" s="77"/>
      <c r="O61" s="67"/>
      <c r="P61" s="78"/>
      <c r="Q61" s="70"/>
    </row>
    <row r="62" spans="1:17" s="71" customFormat="1" ht="9" customHeight="1">
      <c r="A62" s="73"/>
      <c r="B62" s="85"/>
      <c r="C62" s="85"/>
      <c r="D62" s="100"/>
      <c r="E62" s="67"/>
      <c r="F62" s="86"/>
      <c r="G62" s="67"/>
      <c r="H62" s="101"/>
      <c r="I62" s="87" t="s">
        <v>14</v>
      </c>
      <c r="J62" s="88" t="s">
        <v>82</v>
      </c>
      <c r="K62" s="89" t="str">
        <f>UPPER(IF(OR(J62="a",J62="as"),I58,IF(OR(J62="b",J62="bs"),I66,)))</f>
        <v>陳秀珍</v>
      </c>
      <c r="L62" s="104"/>
      <c r="M62" s="80"/>
      <c r="N62" s="77"/>
      <c r="O62" s="67"/>
      <c r="P62" s="78"/>
      <c r="Q62" s="70"/>
    </row>
    <row r="63" spans="1:17" s="71" customFormat="1" ht="9" customHeight="1">
      <c r="A63" s="73">
        <v>15</v>
      </c>
      <c r="B63" s="62">
        <f>IF($D63="","",VLOOKUP($D63,'[1]女雙準備名單'!$A$7:$V$23,20))</f>
        <v>0</v>
      </c>
      <c r="C63" s="62">
        <f>IF($D63="","",VLOOKUP($D63,'[1]女雙準備名單'!$A$7:$V$23,21))</f>
        <v>0</v>
      </c>
      <c r="D63" s="63">
        <v>8</v>
      </c>
      <c r="E63" s="62" t="str">
        <f>UPPER(IF($D63="","",VLOOKUP($D63,'[1]女雙準備名單'!$A$7:$V$23,2)))</f>
        <v>陳郁融</v>
      </c>
      <c r="F63" s="91"/>
      <c r="G63" s="62" t="str">
        <f>IF($D63="","",VLOOKUP($D63,'[1]女雙準備名單'!$A$7:$V$23,4))</f>
        <v>台灣大學</v>
      </c>
      <c r="H63" s="66"/>
      <c r="I63" s="67"/>
      <c r="J63" s="93"/>
      <c r="K63" s="67">
        <v>60</v>
      </c>
      <c r="L63" s="107"/>
      <c r="M63" s="94"/>
      <c r="N63" s="77"/>
      <c r="O63" s="67"/>
      <c r="P63" s="78"/>
      <c r="Q63" s="70"/>
    </row>
    <row r="64" spans="1:17" s="71" customFormat="1" ht="9" customHeight="1">
      <c r="A64" s="73"/>
      <c r="B64" s="74"/>
      <c r="C64" s="74"/>
      <c r="D64" s="74"/>
      <c r="E64" s="62" t="str">
        <f>UPPER(IF($D63="","",VLOOKUP($D63,'[1]女雙準備名單'!$A$7:$V$23,7)))</f>
        <v>陳玟華</v>
      </c>
      <c r="F64" s="91"/>
      <c r="G64" s="62" t="str">
        <f>IF($D63="","",VLOOKUP($D63,'[1]女雙準備名單'!$A$7:$V$23,9))</f>
        <v>台灣大學</v>
      </c>
      <c r="H64" s="75"/>
      <c r="I64" s="76">
        <f>IF(H64="a",E63,IF(H64="b",E65,""))</f>
      </c>
      <c r="J64" s="93"/>
      <c r="K64" s="67"/>
      <c r="L64" s="77"/>
      <c r="M64" s="80"/>
      <c r="N64" s="77"/>
      <c r="O64" s="67"/>
      <c r="P64" s="78"/>
      <c r="Q64" s="70"/>
    </row>
    <row r="65" spans="1:17" s="71" customFormat="1" ht="9" customHeight="1">
      <c r="A65" s="73"/>
      <c r="B65" s="74"/>
      <c r="C65" s="74"/>
      <c r="D65" s="74"/>
      <c r="E65" s="76"/>
      <c r="F65" s="111"/>
      <c r="G65" s="76"/>
      <c r="H65" s="82"/>
      <c r="I65" s="83" t="str">
        <f>UPPER(IF(OR(H66="a",H66="as"),E63,IF(OR(H66="b",H66="bs"),E67,)))</f>
        <v>徐瑗謙</v>
      </c>
      <c r="J65" s="103"/>
      <c r="K65" s="67"/>
      <c r="L65" s="77"/>
      <c r="M65" s="80"/>
      <c r="N65" s="77"/>
      <c r="O65" s="67"/>
      <c r="P65" s="78"/>
      <c r="Q65" s="70"/>
    </row>
    <row r="66" spans="1:17" s="71" customFormat="1" ht="9" customHeight="1">
      <c r="A66" s="73"/>
      <c r="B66" s="85"/>
      <c r="C66" s="85"/>
      <c r="D66" s="85"/>
      <c r="E66" s="67"/>
      <c r="F66" s="112"/>
      <c r="G66" s="87" t="s">
        <v>14</v>
      </c>
      <c r="H66" s="88" t="s">
        <v>82</v>
      </c>
      <c r="I66" s="89" t="str">
        <f>UPPER(IF(OR(H66="a",H66="as"),E64,IF(OR(H66="b",H66="bs"),E68,)))</f>
        <v>陳秀珍</v>
      </c>
      <c r="J66" s="104"/>
      <c r="K66" s="80"/>
      <c r="L66" s="77"/>
      <c r="M66" s="80"/>
      <c r="N66" s="77"/>
      <c r="O66" s="67"/>
      <c r="P66" s="78"/>
      <c r="Q66" s="70"/>
    </row>
    <row r="67" spans="1:17" s="71" customFormat="1" ht="9" customHeight="1">
      <c r="A67" s="61">
        <v>16</v>
      </c>
      <c r="B67" s="62">
        <f>IF($D67="","",VLOOKUP($D67,'[1]女雙準備名單'!$A$7:$V$23,20))</f>
        <v>0</v>
      </c>
      <c r="C67" s="62">
        <f>IF($D67="","",VLOOKUP($D67,'[1]女雙準備名單'!$A$7:$V$23,21))</f>
        <v>0</v>
      </c>
      <c r="D67" s="63">
        <v>6</v>
      </c>
      <c r="E67" s="64" t="str">
        <f>UPPER(IF($D67="","",VLOOKUP($D67,'[1]女雙準備名單'!$A$7:$V$23,2)))</f>
        <v>徐瑗謙</v>
      </c>
      <c r="F67" s="65"/>
      <c r="G67" s="64" t="str">
        <f>IF($D67="","",VLOOKUP($D67,'[1]女雙準備名單'!$A$7:$V$23,4))</f>
        <v>大佳網球隊</v>
      </c>
      <c r="H67" s="92"/>
      <c r="I67" s="80">
        <v>61</v>
      </c>
      <c r="J67" s="77"/>
      <c r="K67" s="94"/>
      <c r="L67" s="84"/>
      <c r="M67" s="80"/>
      <c r="N67" s="77"/>
      <c r="O67" s="67"/>
      <c r="P67" s="78"/>
      <c r="Q67" s="70"/>
    </row>
    <row r="68" spans="1:17" s="71" customFormat="1" ht="9" customHeight="1">
      <c r="A68" s="73"/>
      <c r="B68" s="74"/>
      <c r="C68" s="74"/>
      <c r="D68" s="74"/>
      <c r="E68" s="64" t="str">
        <f>UPPER(IF($D67="","",VLOOKUP($D67,'[1]女雙準備名單'!$A$7:$V$23,7)))</f>
        <v>陳秀珍</v>
      </c>
      <c r="F68" s="65"/>
      <c r="G68" s="64" t="str">
        <f>IF($D67="","",VLOOKUP($D67,'[1]女雙準備名單'!$A$7:$V$23,9))</f>
        <v>大佳網球隊</v>
      </c>
      <c r="H68" s="75"/>
      <c r="I68" s="80"/>
      <c r="J68" s="77"/>
      <c r="K68" s="95"/>
      <c r="L68" s="96"/>
      <c r="M68" s="80"/>
      <c r="N68" s="77"/>
      <c r="O68" s="67"/>
      <c r="P68" s="78"/>
      <c r="Q68" s="70"/>
    </row>
    <row r="69" spans="1:17" s="124" customFormat="1" ht="9" customHeight="1">
      <c r="A69" s="113"/>
      <c r="B69" s="114"/>
      <c r="C69" s="114"/>
      <c r="D69" s="115"/>
      <c r="E69" s="116"/>
      <c r="F69" s="117"/>
      <c r="G69" s="116"/>
      <c r="H69" s="118"/>
      <c r="I69" s="119"/>
      <c r="J69" s="120"/>
      <c r="K69" s="121"/>
      <c r="L69" s="122"/>
      <c r="M69" s="121"/>
      <c r="N69" s="122"/>
      <c r="O69" s="119"/>
      <c r="P69" s="120"/>
      <c r="Q69" s="123"/>
    </row>
    <row r="70" spans="1:17" s="135" customFormat="1" ht="6" customHeight="1">
      <c r="A70" s="113"/>
      <c r="B70" s="125"/>
      <c r="C70" s="125"/>
      <c r="D70" s="126"/>
      <c r="E70" s="127"/>
      <c r="F70" s="128"/>
      <c r="G70" s="127"/>
      <c r="H70" s="129"/>
      <c r="I70" s="119"/>
      <c r="J70" s="120"/>
      <c r="K70" s="130"/>
      <c r="L70" s="131"/>
      <c r="M70" s="130"/>
      <c r="N70" s="131"/>
      <c r="O70" s="132"/>
      <c r="P70" s="236"/>
      <c r="Q70" s="134"/>
    </row>
    <row r="71" ht="9" customHeight="1"/>
  </sheetData>
  <sheetProtection/>
  <mergeCells count="1">
    <mergeCell ref="A4:C4"/>
  </mergeCells>
  <conditionalFormatting sqref="B7 B11 B15 B19 B23 B27 B31 B35 B39 B43 B47 B51 B55 B59 B63 B67">
    <cfRule type="cellIs" priority="33" dxfId="373" operator="equal" stopIfTrue="1">
      <formula>"DA"</formula>
    </cfRule>
  </conditionalFormatting>
  <conditionalFormatting sqref="G10 G58 G42 G50 G34 G26 G18 G66 I30 K22 M38 I62 I46 K54 I14">
    <cfRule type="expression" priority="30" dxfId="374" stopIfTrue="1">
      <formula>AND($M$1="CU",G10="Umpire")</formula>
    </cfRule>
    <cfRule type="expression" priority="31" dxfId="375" stopIfTrue="1">
      <formula>AND($M$1="CU",G10&lt;&gt;"Umpire",H10&lt;&gt;"")</formula>
    </cfRule>
    <cfRule type="expression" priority="32" dxfId="376" stopIfTrue="1">
      <formula>AND($M$1="CU",G10&lt;&gt;"Umpire")</formula>
    </cfRule>
  </conditionalFormatting>
  <conditionalFormatting sqref="K13 K29 K45 K61 M21 M53 O37 I9 I17 I25 I33 I41 I49 I57 I65">
    <cfRule type="expression" priority="28" dxfId="378" stopIfTrue="1">
      <formula>H10="as"</formula>
    </cfRule>
    <cfRule type="expression" priority="29" dxfId="378" stopIfTrue="1">
      <formula>H10="bs"</formula>
    </cfRule>
  </conditionalFormatting>
  <conditionalFormatting sqref="K14 K30 K46 K62 M22 M54 O38 I10 I18 I26 I34 I42 I50 I58 I66">
    <cfRule type="expression" priority="26" dxfId="378" stopIfTrue="1">
      <formula>H10="as"</formula>
    </cfRule>
    <cfRule type="expression" priority="27" dxfId="378" stopIfTrue="1">
      <formula>H10="bs"</formula>
    </cfRule>
  </conditionalFormatting>
  <conditionalFormatting sqref="H10 H18 H26 H34 H42 H50 H58 H66 J62 J46 J30 J14 L22 L54 N38">
    <cfRule type="expression" priority="25" dxfId="379" stopIfTrue="1">
      <formula>$M$1="CU"</formula>
    </cfRule>
  </conditionalFormatting>
  <conditionalFormatting sqref="E7 E11 E15 E19 E23 E27 E31 E35 E39 E43 E47 E51 E55 E59 E63 E67">
    <cfRule type="cellIs" priority="24" dxfId="380" operator="equal" stopIfTrue="1">
      <formula>"Bye"</formula>
    </cfRule>
  </conditionalFormatting>
  <conditionalFormatting sqref="D7 D11 D15 D19 D23 D27 D31 D35 D39 D43 D47 D51 D55 D59 D63 D67">
    <cfRule type="cellIs" priority="23" dxfId="381" operator="lessThan" stopIfTrue="1">
      <formula>5</formula>
    </cfRule>
  </conditionalFormatting>
  <conditionalFormatting sqref="B7 B11 B15 B19 B23 B27 B31 B35 B39 B43 B47 B51 B55 B59 B63 B67">
    <cfRule type="cellIs" priority="22" dxfId="373" operator="equal" stopIfTrue="1">
      <formula>"DA"</formula>
    </cfRule>
  </conditionalFormatting>
  <conditionalFormatting sqref="G10 G58 G42 G50 G34 G26 G18 G66 I30 K22 M38 I62 I46 K54 I14">
    <cfRule type="expression" priority="19" dxfId="374" stopIfTrue="1">
      <formula>AND($M$1="CU",G10="Umpire")</formula>
    </cfRule>
    <cfRule type="expression" priority="20" dxfId="375" stopIfTrue="1">
      <formula>AND($M$1="CU",G10&lt;&gt;"Umpire",H10&lt;&gt;"")</formula>
    </cfRule>
    <cfRule type="expression" priority="21" dxfId="376" stopIfTrue="1">
      <formula>AND($M$1="CU",G10&lt;&gt;"Umpire")</formula>
    </cfRule>
  </conditionalFormatting>
  <conditionalFormatting sqref="K13 K29 K45 K61 M21 M53 O37 I9 I17 I25 I33 I41 I49 I57 I65">
    <cfRule type="expression" priority="17" dxfId="378" stopIfTrue="1">
      <formula>H10="as"</formula>
    </cfRule>
    <cfRule type="expression" priority="18" dxfId="378" stopIfTrue="1">
      <formula>H10="bs"</formula>
    </cfRule>
  </conditionalFormatting>
  <conditionalFormatting sqref="K14 K30 K46 K62 M22 M54 O38 I10 I18 I26 I34 I42 I50 I58 I66">
    <cfRule type="expression" priority="15" dxfId="378" stopIfTrue="1">
      <formula>H10="as"</formula>
    </cfRule>
    <cfRule type="expression" priority="16" dxfId="378" stopIfTrue="1">
      <formula>H10="bs"</formula>
    </cfRule>
  </conditionalFormatting>
  <conditionalFormatting sqref="H10 H18 H26 H34 H42 H50 H58 H66 J62 J46 J30 J14 L22 L54 N38">
    <cfRule type="expression" priority="14" dxfId="379" stopIfTrue="1">
      <formula>$M$1="CU"</formula>
    </cfRule>
  </conditionalFormatting>
  <conditionalFormatting sqref="E7 E11 E15 E19 E23 E27 E31 E35 E39 E43 E47 E51 E55 E59 E63 E67">
    <cfRule type="cellIs" priority="13" dxfId="380" operator="equal" stopIfTrue="1">
      <formula>"Bye"</formula>
    </cfRule>
  </conditionalFormatting>
  <conditionalFormatting sqref="D7 D11 D15 D19 D23 D27 D31 D35 D39 D43 D47 D51 D55 D59 D63 D67">
    <cfRule type="cellIs" priority="12" dxfId="381" operator="lessThan" stopIfTrue="1">
      <formula>5</formula>
    </cfRule>
  </conditionalFormatting>
  <conditionalFormatting sqref="B7 B11 B15 B19 B23 B27 B31 B35 B39 B43 B47 B51 B55 B59 B63 B67">
    <cfRule type="cellIs" priority="11" dxfId="373" operator="equal" stopIfTrue="1">
      <formula>"DA"</formula>
    </cfRule>
  </conditionalFormatting>
  <conditionalFormatting sqref="G10 G58 G42 G50 G34 G26 G18 G66 I30 K22 M38 I62 I46 K54 I14">
    <cfRule type="expression" priority="8" dxfId="374" stopIfTrue="1">
      <formula>AND($M$1="CU",G10="Umpire")</formula>
    </cfRule>
    <cfRule type="expression" priority="9" dxfId="375" stopIfTrue="1">
      <formula>AND($M$1="CU",G10&lt;&gt;"Umpire",H10&lt;&gt;"")</formula>
    </cfRule>
    <cfRule type="expression" priority="10" dxfId="376" stopIfTrue="1">
      <formula>AND($M$1="CU",G10&lt;&gt;"Umpire")</formula>
    </cfRule>
  </conditionalFormatting>
  <conditionalFormatting sqref="K13 K29 K45 K61 M21 M53 O37 I9 I17 I25 I33 I41 I49 I57 I65">
    <cfRule type="expression" priority="6" dxfId="378" stopIfTrue="1">
      <formula>H10="as"</formula>
    </cfRule>
    <cfRule type="expression" priority="7" dxfId="378" stopIfTrue="1">
      <formula>H10="bs"</formula>
    </cfRule>
  </conditionalFormatting>
  <conditionalFormatting sqref="K14 K30 K46 K62 M22 M54 O38 I10 I18 I26 I34 I42 I50 I58 I66">
    <cfRule type="expression" priority="4" dxfId="378" stopIfTrue="1">
      <formula>H10="as"</formula>
    </cfRule>
    <cfRule type="expression" priority="5" dxfId="378" stopIfTrue="1">
      <formula>H10="bs"</formula>
    </cfRule>
  </conditionalFormatting>
  <conditionalFormatting sqref="H10 H18 H26 H34 H42 H50 H58 H66 J62 J46 J30 J14 L22 L54 N38">
    <cfRule type="expression" priority="3" dxfId="379" stopIfTrue="1">
      <formula>$M$1="CU"</formula>
    </cfRule>
  </conditionalFormatting>
  <conditionalFormatting sqref="E7 E11 E15 E19 E23 E27 E31 E35 E39 E43 E47 E51 E55 E59 E63 E67">
    <cfRule type="cellIs" priority="2" dxfId="380" operator="equal" stopIfTrue="1">
      <formula>"Bye"</formula>
    </cfRule>
  </conditionalFormatting>
  <conditionalFormatting sqref="D7 D11 D15 D19 D23 D27 D31 D35 D39 D43 D47 D51 D55 D59 D63 D67">
    <cfRule type="cellIs" priority="1" dxfId="381" operator="lessThan" stopIfTrue="1">
      <formula>5</formula>
    </cfRule>
  </conditionalFormatting>
  <dataValidations count="1">
    <dataValidation type="list" allowBlank="1" showInputMessage="1" sqref="G10 G42 G18 G58 G26 G50 G34 G66 I62 I46 K54 M38 I30 K22 I14">
      <formula1>$S$7:$S$16</formula1>
    </dataValidation>
  </dataValidation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379"/>
  <sheetViews>
    <sheetView zoomScalePageLayoutView="0" workbookViewId="0" topLeftCell="A1">
      <selection activeCell="A1" sqref="A1:IV16384"/>
    </sheetView>
  </sheetViews>
  <sheetFormatPr defaultColWidth="9.00390625" defaultRowHeight="15.75"/>
  <cols>
    <col min="1" max="2" width="2.875" style="229" customWidth="1"/>
    <col min="3" max="3" width="4.125" style="229" customWidth="1"/>
    <col min="4" max="4" width="3.75390625" style="229" customWidth="1"/>
    <col min="5" max="5" width="11.125" style="229" customWidth="1"/>
    <col min="6" max="6" width="2.375" style="229" customWidth="1"/>
    <col min="7" max="7" width="6.75390625" style="229" customWidth="1"/>
    <col min="8" max="8" width="5.125" style="229" customWidth="1"/>
    <col min="9" max="9" width="1.4921875" style="230" customWidth="1"/>
    <col min="10" max="10" width="9.375" style="231" customWidth="1"/>
    <col min="11" max="11" width="1.4921875" style="232" customWidth="1"/>
    <col min="12" max="12" width="9.375" style="231" customWidth="1"/>
    <col min="13" max="13" width="1.4921875" style="16" customWidth="1"/>
    <col min="14" max="14" width="9.375" style="231" customWidth="1"/>
    <col min="15" max="15" width="1.4921875" style="232" customWidth="1"/>
    <col min="16" max="16" width="9.375" style="231" customWidth="1"/>
    <col min="17" max="17" width="1.4921875" style="16" customWidth="1"/>
    <col min="18" max="18" width="9.00390625" style="229" customWidth="1"/>
    <col min="19" max="19" width="7.625" style="229" customWidth="1"/>
    <col min="20" max="20" width="7.75390625" style="229" hidden="1" customWidth="1"/>
    <col min="21" max="21" width="5.00390625" style="229" customWidth="1"/>
    <col min="22" max="16384" width="9.00390625" style="229" customWidth="1"/>
  </cols>
  <sheetData>
    <row r="1" spans="1:17" s="3" customFormat="1" ht="21.75" customHeight="1">
      <c r="A1" s="1" t="str">
        <f>'[2]Week SetUp'!$A$6</f>
        <v>FILA盃全國乙組網球排名賽</v>
      </c>
      <c r="B1" s="2"/>
      <c r="I1" s="4"/>
      <c r="J1" s="5" t="s">
        <v>70</v>
      </c>
      <c r="K1" s="6"/>
      <c r="L1" s="7"/>
      <c r="M1" s="6"/>
      <c r="N1" s="6"/>
      <c r="O1" s="6"/>
      <c r="P1" s="8"/>
      <c r="Q1" s="9"/>
    </row>
    <row r="2" spans="1:17" s="12" customFormat="1" ht="12.75">
      <c r="A2" s="10" t="str">
        <f>'[2]Week SetUp'!$A$8</f>
        <v>FILA盃全國乙組網球排名賽</v>
      </c>
      <c r="B2" s="11"/>
      <c r="F2" s="13"/>
      <c r="I2" s="14"/>
      <c r="J2" s="15"/>
      <c r="K2" s="16"/>
      <c r="L2" s="7"/>
      <c r="M2" s="16"/>
      <c r="N2" s="17"/>
      <c r="O2" s="16"/>
      <c r="P2" s="17"/>
      <c r="Q2" s="16"/>
    </row>
    <row r="3" spans="1:17" s="29" customFormat="1" ht="10.5" customHeight="1">
      <c r="A3" s="18" t="s">
        <v>0</v>
      </c>
      <c r="B3" s="18"/>
      <c r="C3" s="18"/>
      <c r="D3" s="18"/>
      <c r="E3" s="19"/>
      <c r="F3" s="18" t="s">
        <v>1</v>
      </c>
      <c r="G3" s="19"/>
      <c r="H3" s="18"/>
      <c r="I3" s="20"/>
      <c r="J3" s="21" t="s">
        <v>2</v>
      </c>
      <c r="K3" s="22"/>
      <c r="L3" s="23" t="s">
        <v>3</v>
      </c>
      <c r="M3" s="24"/>
      <c r="N3" s="25"/>
      <c r="O3" s="26"/>
      <c r="P3" s="27"/>
      <c r="Q3" s="28" t="s">
        <v>4</v>
      </c>
    </row>
    <row r="4" spans="1:17" s="40" customFormat="1" ht="11.25" customHeight="1" thickBot="1">
      <c r="A4" s="270" t="str">
        <f>'[2]Week SetUp'!$A$10</f>
        <v>20~21/03/2010</v>
      </c>
      <c r="B4" s="270"/>
      <c r="C4" s="270"/>
      <c r="D4" s="30"/>
      <c r="E4" s="30"/>
      <c r="F4" s="31" t="str">
        <f>'[2]Week SetUp'!$C$10</f>
        <v>臺北內湖彩虹河濱公園</v>
      </c>
      <c r="G4" s="32"/>
      <c r="H4" s="30"/>
      <c r="I4" s="33"/>
      <c r="J4" s="34">
        <f>'[2]Week SetUp'!$D$10</f>
        <v>0</v>
      </c>
      <c r="K4" s="35"/>
      <c r="L4" s="36">
        <f>'[2]Week SetUp'!$A$12</f>
        <v>0</v>
      </c>
      <c r="M4" s="37"/>
      <c r="N4" s="38"/>
      <c r="O4" s="37"/>
      <c r="P4" s="38"/>
      <c r="Q4" s="39" t="str">
        <f>'[2]Week SetUp'!$E$10</f>
        <v>王凌華</v>
      </c>
    </row>
    <row r="5" spans="1:17" s="52" customFormat="1" ht="9.75">
      <c r="A5" s="41"/>
      <c r="B5" s="42" t="s">
        <v>5</v>
      </c>
      <c r="C5" s="43" t="s">
        <v>6</v>
      </c>
      <c r="D5" s="44" t="s">
        <v>7</v>
      </c>
      <c r="E5" s="45" t="s">
        <v>8</v>
      </c>
      <c r="F5" s="46" t="s">
        <v>71</v>
      </c>
      <c r="G5" s="47"/>
      <c r="H5" s="45" t="s">
        <v>72</v>
      </c>
      <c r="I5" s="48"/>
      <c r="J5" s="49" t="s">
        <v>9</v>
      </c>
      <c r="K5" s="50"/>
      <c r="L5" s="49" t="s">
        <v>10</v>
      </c>
      <c r="M5" s="50"/>
      <c r="N5" s="49" t="s">
        <v>11</v>
      </c>
      <c r="O5" s="50"/>
      <c r="P5" s="49" t="s">
        <v>12</v>
      </c>
      <c r="Q5" s="51"/>
    </row>
    <row r="6" spans="1:17" s="52" customFormat="1" ht="3.75" customHeight="1" thickBot="1">
      <c r="A6" s="53"/>
      <c r="B6" s="54"/>
      <c r="C6" s="55"/>
      <c r="D6" s="54"/>
      <c r="E6" s="56"/>
      <c r="F6" s="56"/>
      <c r="G6" s="57"/>
      <c r="H6" s="56"/>
      <c r="I6" s="58"/>
      <c r="J6" s="55"/>
      <c r="K6" s="59"/>
      <c r="L6" s="55"/>
      <c r="M6" s="59"/>
      <c r="N6" s="55"/>
      <c r="O6" s="59"/>
      <c r="P6" s="55"/>
      <c r="Q6" s="60"/>
    </row>
    <row r="7" spans="1:20" s="71" customFormat="1" ht="10.5" customHeight="1">
      <c r="A7" s="61">
        <v>1</v>
      </c>
      <c r="B7" s="62">
        <f>IF($D7="","",VLOOKUP($D7,'[2]男雙準備名單'!$A$7:$V$71,20))</f>
        <v>0</v>
      </c>
      <c r="C7" s="62">
        <f>IF($D7="","",VLOOKUP($D7,'[2]男雙準備名單'!$A$7:$V$71,21))</f>
        <v>0</v>
      </c>
      <c r="D7" s="63">
        <v>53</v>
      </c>
      <c r="E7" s="64" t="str">
        <f>UPPER(IF($D7="","",VLOOKUP($D7,'[2]男雙準備名單'!$A$7:$V$71,2)))</f>
        <v>吳宗翰</v>
      </c>
      <c r="F7" s="64">
        <f>IF($D7="","",VLOOKUP($D7,'[2]男雙準備名單'!$A$7:$V$71,3))</f>
        <v>0</v>
      </c>
      <c r="G7" s="65"/>
      <c r="H7" s="64" t="str">
        <f>IF($D7="","",VLOOKUP($D7,'[2]男雙準備名單'!$A$7:$V$71,4))</f>
        <v>中國文化大學</v>
      </c>
      <c r="I7" s="66"/>
      <c r="J7" s="67"/>
      <c r="K7" s="68"/>
      <c r="L7" s="67"/>
      <c r="M7" s="68"/>
      <c r="N7" s="67"/>
      <c r="O7" s="68"/>
      <c r="P7" s="67"/>
      <c r="Q7" s="69" t="s">
        <v>13</v>
      </c>
      <c r="R7" s="70"/>
      <c r="T7" s="72" t="e">
        <f>#REF!</f>
        <v>#REF!</v>
      </c>
    </row>
    <row r="8" spans="1:20" s="71" customFormat="1" ht="9" customHeight="1">
      <c r="A8" s="73"/>
      <c r="B8" s="74"/>
      <c r="C8" s="74"/>
      <c r="D8" s="74"/>
      <c r="E8" s="64" t="str">
        <f>UPPER(IF($D7="","",VLOOKUP($D7,'[2]男雙準備名單'!$A$7:$V$71,7)))</f>
        <v>李睿哲</v>
      </c>
      <c r="F8" s="64">
        <f>IF($D7="","",VLOOKUP($D7,'[2]男雙準備名單'!$A$7:$V$71,8))</f>
        <v>0</v>
      </c>
      <c r="G8" s="65"/>
      <c r="H8" s="64" t="str">
        <f>IF($D7="","",VLOOKUP($D7,'[2]男雙準備名單'!$A$7:$V$71,9))</f>
        <v>中國文化大學</v>
      </c>
      <c r="I8" s="75"/>
      <c r="J8" s="76">
        <f>IF(I8="a",E7,IF(I8="b",E9,""))</f>
      </c>
      <c r="K8" s="77"/>
      <c r="L8" s="67"/>
      <c r="M8" s="68"/>
      <c r="N8" s="67"/>
      <c r="O8" s="68"/>
      <c r="P8" s="67"/>
      <c r="Q8" s="78"/>
      <c r="R8" s="70"/>
      <c r="T8" s="79" t="e">
        <f>#REF!</f>
        <v>#REF!</v>
      </c>
    </row>
    <row r="9" spans="1:20" s="71" customFormat="1" ht="9" customHeight="1">
      <c r="A9" s="73"/>
      <c r="B9" s="74"/>
      <c r="C9" s="74"/>
      <c r="D9" s="74"/>
      <c r="E9" s="80"/>
      <c r="F9" s="80"/>
      <c r="G9" s="81"/>
      <c r="H9" s="80"/>
      <c r="I9" s="82"/>
      <c r="J9" s="83" t="str">
        <f>UPPER(IF(OR(I10="a",I10="as"),E7,IF(OR(I10="b",I10="bs"),E11,)))</f>
        <v>吳宗翰</v>
      </c>
      <c r="K9" s="84"/>
      <c r="L9" s="67"/>
      <c r="M9" s="68"/>
      <c r="N9" s="67"/>
      <c r="O9" s="68"/>
      <c r="P9" s="67"/>
      <c r="Q9" s="78"/>
      <c r="R9" s="70"/>
      <c r="T9" s="79" t="e">
        <f>#REF!</f>
        <v>#REF!</v>
      </c>
    </row>
    <row r="10" spans="1:20" s="71" customFormat="1" ht="9" customHeight="1">
      <c r="A10" s="73"/>
      <c r="B10" s="85"/>
      <c r="C10" s="85"/>
      <c r="D10" s="85"/>
      <c r="E10" s="67"/>
      <c r="F10" s="67"/>
      <c r="G10" s="86"/>
      <c r="H10" s="87" t="s">
        <v>14</v>
      </c>
      <c r="I10" s="88" t="s">
        <v>76</v>
      </c>
      <c r="J10" s="89" t="str">
        <f>UPPER(IF(OR(I10="a",I10="as"),E8,IF(OR(I10="b",I10="bs"),E12,)))</f>
        <v>李睿哲</v>
      </c>
      <c r="K10" s="90"/>
      <c r="L10" s="80"/>
      <c r="M10" s="77"/>
      <c r="N10" s="67"/>
      <c r="O10" s="68"/>
      <c r="P10" s="67"/>
      <c r="Q10" s="78"/>
      <c r="R10" s="70"/>
      <c r="T10" s="79" t="e">
        <f>#REF!</f>
        <v>#REF!</v>
      </c>
    </row>
    <row r="11" spans="1:20" s="71" customFormat="1" ht="9" customHeight="1">
      <c r="A11" s="73">
        <v>2</v>
      </c>
      <c r="B11" s="62">
        <f>IF($D11="","",VLOOKUP($D11,'[2]男雙準備名單'!$A$7:$V$71,20))</f>
        <v>0</v>
      </c>
      <c r="C11" s="62">
        <f>IF($D11="","",VLOOKUP($D11,'[2]男雙準備名單'!$A$7:$V$71,21))</f>
        <v>0</v>
      </c>
      <c r="D11" s="63">
        <v>59</v>
      </c>
      <c r="E11" s="62" t="str">
        <f>UPPER(IF($D11="","",VLOOKUP($D11,'[2]男雙準備名單'!$A$7:$V$71,2)))</f>
        <v>BYE</v>
      </c>
      <c r="F11" s="62">
        <f>IF($D11="","",VLOOKUP($D11,'[2]男雙準備名單'!$A$7:$V$71,3))</f>
        <v>0</v>
      </c>
      <c r="G11" s="91"/>
      <c r="H11" s="62">
        <f>IF($D11="","",VLOOKUP($D11,'[2]男雙準備名單'!$A$7:$V$71,4))</f>
        <v>0</v>
      </c>
      <c r="I11" s="92"/>
      <c r="J11" s="80"/>
      <c r="K11" s="93"/>
      <c r="L11" s="94"/>
      <c r="M11" s="84"/>
      <c r="N11" s="67"/>
      <c r="O11" s="68"/>
      <c r="P11" s="67"/>
      <c r="Q11" s="78"/>
      <c r="R11" s="70"/>
      <c r="T11" s="79" t="e">
        <f>#REF!</f>
        <v>#REF!</v>
      </c>
    </row>
    <row r="12" spans="1:20" s="71" customFormat="1" ht="9" customHeight="1">
      <c r="A12" s="73"/>
      <c r="B12" s="74"/>
      <c r="C12" s="74"/>
      <c r="D12" s="74"/>
      <c r="E12" s="62" t="str">
        <f>UPPER(IF($D11="","",VLOOKUP($D11,'[2]男雙準備名單'!$A$7:$V$71,7)))</f>
        <v>BYE</v>
      </c>
      <c r="F12" s="62">
        <f>IF($D11="","",VLOOKUP($D11,'[2]男雙準備名單'!$A$7:$V$71,8))</f>
        <v>0</v>
      </c>
      <c r="G12" s="91"/>
      <c r="H12" s="62">
        <f>IF($D11="","",VLOOKUP($D11,'[2]男雙準備名單'!$A$7:$V$71,9))</f>
        <v>0</v>
      </c>
      <c r="I12" s="75"/>
      <c r="J12" s="80"/>
      <c r="K12" s="93"/>
      <c r="L12" s="95"/>
      <c r="M12" s="96"/>
      <c r="N12" s="67"/>
      <c r="O12" s="68"/>
      <c r="P12" s="67"/>
      <c r="Q12" s="78"/>
      <c r="R12" s="70"/>
      <c r="T12" s="79" t="e">
        <f>#REF!</f>
        <v>#REF!</v>
      </c>
    </row>
    <row r="13" spans="1:20" s="71" customFormat="1" ht="9" customHeight="1">
      <c r="A13" s="73"/>
      <c r="B13" s="74"/>
      <c r="C13" s="74"/>
      <c r="D13" s="97"/>
      <c r="E13" s="80"/>
      <c r="F13" s="80"/>
      <c r="G13" s="81"/>
      <c r="H13" s="80"/>
      <c r="I13" s="98"/>
      <c r="J13" s="67"/>
      <c r="K13" s="99"/>
      <c r="L13" s="83" t="str">
        <f>UPPER(IF(OR(K14="a",K14="as"),J9,IF(OR(K14="b",K14="bs"),J17,)))</f>
        <v>林偉弘</v>
      </c>
      <c r="M13" s="77"/>
      <c r="N13" s="67"/>
      <c r="O13" s="68"/>
      <c r="P13" s="67"/>
      <c r="Q13" s="78"/>
      <c r="R13" s="70"/>
      <c r="T13" s="79" t="e">
        <f>#REF!</f>
        <v>#REF!</v>
      </c>
    </row>
    <row r="14" spans="1:20" s="71" customFormat="1" ht="9" customHeight="1">
      <c r="A14" s="73"/>
      <c r="B14" s="85"/>
      <c r="C14" s="85"/>
      <c r="D14" s="100"/>
      <c r="E14" s="67"/>
      <c r="F14" s="67"/>
      <c r="G14" s="86"/>
      <c r="H14" s="67"/>
      <c r="I14" s="101"/>
      <c r="J14" s="87" t="s">
        <v>14</v>
      </c>
      <c r="K14" s="88" t="s">
        <v>77</v>
      </c>
      <c r="L14" s="89" t="str">
        <f>UPPER(IF(OR(K14="a",K14="as"),J10,IF(OR(K14="b",K14="bs"),J18,)))</f>
        <v>郭漢傑</v>
      </c>
      <c r="M14" s="90"/>
      <c r="N14" s="80"/>
      <c r="O14" s="77"/>
      <c r="P14" s="67"/>
      <c r="Q14" s="78"/>
      <c r="R14" s="70"/>
      <c r="T14" s="79" t="e">
        <f>#REF!</f>
        <v>#REF!</v>
      </c>
    </row>
    <row r="15" spans="1:20" s="71" customFormat="1" ht="9" customHeight="1">
      <c r="A15" s="73">
        <v>3</v>
      </c>
      <c r="B15" s="62">
        <f>IF($D15="","",VLOOKUP($D15,'[2]男雙準備名單'!$A$7:$V$71,20))</f>
        <v>0</v>
      </c>
      <c r="C15" s="62">
        <f>IF($D15="","",VLOOKUP($D15,'[2]男雙準備名單'!$A$7:$V$71,21))</f>
        <v>0</v>
      </c>
      <c r="D15" s="63">
        <v>1</v>
      </c>
      <c r="E15" s="62" t="str">
        <f>UPPER(IF($D15="","",VLOOKUP($D15,'[2]男雙準備名單'!$A$7:$V$71,2)))</f>
        <v>林偉弘</v>
      </c>
      <c r="F15" s="62">
        <f>IF($D15="","",VLOOKUP($D15,'[2]男雙準備名單'!$A$7:$V$71,3))</f>
        <v>0</v>
      </c>
      <c r="G15" s="91"/>
      <c r="H15" s="62" t="str">
        <f>IF($D15="","",VLOOKUP($D15,'[2]男雙準備名單'!$A$7:$V$71,4))</f>
        <v>三重高中</v>
      </c>
      <c r="I15" s="66"/>
      <c r="J15" s="67"/>
      <c r="K15" s="93"/>
      <c r="L15" s="67">
        <v>60</v>
      </c>
      <c r="M15" s="93"/>
      <c r="N15" s="94"/>
      <c r="O15" s="77"/>
      <c r="P15" s="67"/>
      <c r="Q15" s="78"/>
      <c r="R15" s="70"/>
      <c r="T15" s="79" t="e">
        <f>#REF!</f>
        <v>#REF!</v>
      </c>
    </row>
    <row r="16" spans="1:20" s="71" customFormat="1" ht="9" customHeight="1" thickBot="1">
      <c r="A16" s="73"/>
      <c r="B16" s="74"/>
      <c r="C16" s="74"/>
      <c r="D16" s="74"/>
      <c r="E16" s="62" t="str">
        <f>UPPER(IF($D15="","",VLOOKUP($D15,'[2]男雙準備名單'!$A$7:$V$71,7)))</f>
        <v>郭漢傑</v>
      </c>
      <c r="F16" s="62">
        <f>IF($D15="","",VLOOKUP($D15,'[2]男雙準備名單'!$A$7:$V$71,8))</f>
        <v>0</v>
      </c>
      <c r="G16" s="91"/>
      <c r="H16" s="62" t="str">
        <f>IF($D15="","",VLOOKUP($D15,'[2]男雙準備名單'!$A$7:$V$71,9))</f>
        <v>三重高中</v>
      </c>
      <c r="I16" s="75"/>
      <c r="J16" s="76">
        <f>IF(I16="a",E15,IF(I16="b",E17,""))</f>
      </c>
      <c r="K16" s="93"/>
      <c r="L16" s="67"/>
      <c r="M16" s="93"/>
      <c r="N16" s="80"/>
      <c r="O16" s="77"/>
      <c r="P16" s="67"/>
      <c r="Q16" s="78"/>
      <c r="R16" s="70"/>
      <c r="T16" s="102" t="e">
        <f>#REF!</f>
        <v>#REF!</v>
      </c>
    </row>
    <row r="17" spans="1:18" s="71" customFormat="1" ht="9" customHeight="1">
      <c r="A17" s="73"/>
      <c r="B17" s="74"/>
      <c r="C17" s="74"/>
      <c r="D17" s="97"/>
      <c r="E17" s="80"/>
      <c r="F17" s="80"/>
      <c r="G17" s="81"/>
      <c r="H17" s="80"/>
      <c r="I17" s="82"/>
      <c r="J17" s="83" t="str">
        <f>UPPER(IF(OR(I18="a",I18="as"),E15,IF(OR(I18="b",I18="bs"),E19,)))</f>
        <v>林偉弘</v>
      </c>
      <c r="K17" s="103"/>
      <c r="L17" s="67"/>
      <c r="M17" s="93"/>
      <c r="N17" s="80"/>
      <c r="O17" s="77"/>
      <c r="P17" s="67"/>
      <c r="Q17" s="78"/>
      <c r="R17" s="70"/>
    </row>
    <row r="18" spans="1:18" s="71" customFormat="1" ht="9" customHeight="1">
      <c r="A18" s="73"/>
      <c r="B18" s="85"/>
      <c r="C18" s="85"/>
      <c r="D18" s="100"/>
      <c r="E18" s="67"/>
      <c r="F18" s="67"/>
      <c r="G18" s="86"/>
      <c r="H18" s="87" t="s">
        <v>14</v>
      </c>
      <c r="I18" s="88" t="s">
        <v>76</v>
      </c>
      <c r="J18" s="89" t="str">
        <f>UPPER(IF(OR(I18="a",I18="as"),E16,IF(OR(I18="b",I18="bs"),E20,)))</f>
        <v>郭漢傑</v>
      </c>
      <c r="K18" s="104"/>
      <c r="L18" s="80"/>
      <c r="M18" s="93"/>
      <c r="N18" s="80"/>
      <c r="O18" s="77"/>
      <c r="P18" s="67"/>
      <c r="Q18" s="78"/>
      <c r="R18" s="70"/>
    </row>
    <row r="19" spans="1:18" s="71" customFormat="1" ht="9" customHeight="1">
      <c r="A19" s="73">
        <v>4</v>
      </c>
      <c r="B19" s="62">
        <f>IF($D19="","",VLOOKUP($D19,'[2]男雙準備名單'!$A$7:$V$71,20))</f>
        <v>0</v>
      </c>
      <c r="C19" s="62">
        <f>IF($D19="","",VLOOKUP($D19,'[2]男雙準備名單'!$A$7:$V$71,21))</f>
        <v>0</v>
      </c>
      <c r="D19" s="63">
        <v>60</v>
      </c>
      <c r="E19" s="62" t="str">
        <f>UPPER(IF($D19="","",VLOOKUP($D19,'[2]男雙準備名單'!$A$7:$V$71,2)))</f>
        <v>BYE</v>
      </c>
      <c r="F19" s="62">
        <f>IF($D19="","",VLOOKUP($D19,'[2]男雙準備名單'!$A$7:$V$71,3))</f>
        <v>0</v>
      </c>
      <c r="G19" s="91"/>
      <c r="H19" s="62">
        <f>IF($D19="","",VLOOKUP($D19,'[2]男雙準備名單'!$A$7:$V$71,4))</f>
        <v>0</v>
      </c>
      <c r="I19" s="92"/>
      <c r="J19" s="80"/>
      <c r="K19" s="77"/>
      <c r="L19" s="94"/>
      <c r="M19" s="103"/>
      <c r="N19" s="80"/>
      <c r="O19" s="77"/>
      <c r="P19" s="67"/>
      <c r="Q19" s="78"/>
      <c r="R19" s="70"/>
    </row>
    <row r="20" spans="1:18" s="71" customFormat="1" ht="9" customHeight="1">
      <c r="A20" s="73"/>
      <c r="B20" s="74"/>
      <c r="C20" s="74"/>
      <c r="D20" s="74"/>
      <c r="E20" s="62" t="str">
        <f>UPPER(IF($D19="","",VLOOKUP($D19,'[2]男雙準備名單'!$A$7:$V$71,7)))</f>
        <v>BYE</v>
      </c>
      <c r="F20" s="62">
        <f>IF($D19="","",VLOOKUP($D19,'[2]男雙準備名單'!$A$7:$V$71,8))</f>
        <v>0</v>
      </c>
      <c r="G20" s="91"/>
      <c r="H20" s="62">
        <f>IF($D19="","",VLOOKUP($D19,'[2]男雙準備名單'!$A$7:$V$71,9))</f>
        <v>0</v>
      </c>
      <c r="I20" s="75"/>
      <c r="J20" s="80"/>
      <c r="K20" s="77"/>
      <c r="L20" s="95"/>
      <c r="M20" s="105"/>
      <c r="N20" s="80"/>
      <c r="O20" s="77"/>
      <c r="P20" s="67"/>
      <c r="Q20" s="78"/>
      <c r="R20" s="70"/>
    </row>
    <row r="21" spans="1:18" s="71" customFormat="1" ht="9" customHeight="1">
      <c r="A21" s="73"/>
      <c r="B21" s="74"/>
      <c r="C21" s="74"/>
      <c r="D21" s="74"/>
      <c r="E21" s="80"/>
      <c r="F21" s="80"/>
      <c r="G21" s="81"/>
      <c r="H21" s="80"/>
      <c r="I21" s="98"/>
      <c r="J21" s="67"/>
      <c r="K21" s="68"/>
      <c r="L21" s="80"/>
      <c r="M21" s="99"/>
      <c r="N21" s="83" t="str">
        <f>UPPER(IF(OR(M22="a",M22="as"),L13,IF(OR(M22="b",M22="bs"),L29,)))</f>
        <v>林偉弘</v>
      </c>
      <c r="O21" s="77"/>
      <c r="P21" s="67"/>
      <c r="Q21" s="78"/>
      <c r="R21" s="70"/>
    </row>
    <row r="22" spans="1:18" s="71" customFormat="1" ht="9" customHeight="1">
      <c r="A22" s="73"/>
      <c r="B22" s="85"/>
      <c r="C22" s="85"/>
      <c r="D22" s="85"/>
      <c r="E22" s="67"/>
      <c r="F22" s="67"/>
      <c r="G22" s="86"/>
      <c r="H22" s="67"/>
      <c r="I22" s="101"/>
      <c r="J22" s="67"/>
      <c r="K22" s="68"/>
      <c r="L22" s="87" t="s">
        <v>14</v>
      </c>
      <c r="M22" s="88" t="s">
        <v>76</v>
      </c>
      <c r="N22" s="89" t="str">
        <f>UPPER(IF(OR(M22="a",M22="as"),L14,IF(OR(M22="b",M22="bs"),L30,)))</f>
        <v>郭漢傑</v>
      </c>
      <c r="O22" s="90"/>
      <c r="P22" s="80"/>
      <c r="Q22" s="106"/>
      <c r="R22" s="70"/>
    </row>
    <row r="23" spans="1:18" s="71" customFormat="1" ht="9" customHeight="1">
      <c r="A23" s="73">
        <v>5</v>
      </c>
      <c r="B23" s="62">
        <f>IF($D23="","",VLOOKUP($D23,'[2]男雙準備名單'!$A$7:$V$71,20))</f>
        <v>0</v>
      </c>
      <c r="C23" s="62">
        <f>IF($D23="","",VLOOKUP($D23,'[2]男雙準備名單'!$A$7:$V$71,21))</f>
        <v>0</v>
      </c>
      <c r="D23" s="63">
        <v>46</v>
      </c>
      <c r="E23" s="62" t="str">
        <f>UPPER(IF($D23="","",VLOOKUP($D23,'[2]男雙準備名單'!$A$7:$V$71,2)))</f>
        <v>林日成</v>
      </c>
      <c r="F23" s="62">
        <f>IF($D23="","",VLOOKUP($D23,'[2]男雙準備名單'!$A$7:$V$71,3))</f>
        <v>0</v>
      </c>
      <c r="G23" s="91"/>
      <c r="H23" s="62" t="str">
        <f>IF($D23="","",VLOOKUP($D23,'[2]男雙準備名單'!$A$7:$V$71,4))</f>
        <v>中興高中</v>
      </c>
      <c r="I23" s="66"/>
      <c r="J23" s="67"/>
      <c r="K23" s="68"/>
      <c r="L23" s="67"/>
      <c r="M23" s="93"/>
      <c r="N23" s="67" t="s">
        <v>84</v>
      </c>
      <c r="O23" s="93"/>
      <c r="P23" s="67"/>
      <c r="Q23" s="106"/>
      <c r="R23" s="70"/>
    </row>
    <row r="24" spans="1:18" s="71" customFormat="1" ht="9" customHeight="1">
      <c r="A24" s="73"/>
      <c r="B24" s="74"/>
      <c r="C24" s="74"/>
      <c r="D24" s="74"/>
      <c r="E24" s="64" t="str">
        <f>UPPER(IF($D23="","",VLOOKUP($D23,'[2]男雙準備名單'!$A$7:$V$71,7)))</f>
        <v>邱亦豪</v>
      </c>
      <c r="F24" s="64">
        <f>IF($D23="","",VLOOKUP($D23,'[2]男雙準備名單'!$A$7:$V$71,8))</f>
        <v>0</v>
      </c>
      <c r="G24" s="65"/>
      <c r="H24" s="64" t="str">
        <f>IF($D23="","",VLOOKUP($D23,'[2]男雙準備名單'!$A$7:$V$71,9))</f>
        <v>中興高中</v>
      </c>
      <c r="I24" s="75"/>
      <c r="J24" s="76">
        <f>IF(I24="a",E23,IF(I24="b",E25,""))</f>
      </c>
      <c r="K24" s="77"/>
      <c r="L24" s="67"/>
      <c r="M24" s="93"/>
      <c r="N24" s="67"/>
      <c r="O24" s="93"/>
      <c r="P24" s="67"/>
      <c r="Q24" s="106"/>
      <c r="R24" s="70"/>
    </row>
    <row r="25" spans="1:18" s="71" customFormat="1" ht="9" customHeight="1">
      <c r="A25" s="73"/>
      <c r="B25" s="74"/>
      <c r="C25" s="74"/>
      <c r="D25" s="74"/>
      <c r="E25" s="80"/>
      <c r="F25" s="80"/>
      <c r="G25" s="81"/>
      <c r="H25" s="80"/>
      <c r="I25" s="82"/>
      <c r="J25" s="83" t="str">
        <f>UPPER(IF(OR(I26="a",I26="as"),E23,IF(OR(I26="b",I26="bs"),E27,)))</f>
        <v>林日成</v>
      </c>
      <c r="K25" s="84"/>
      <c r="L25" s="67"/>
      <c r="M25" s="93"/>
      <c r="N25" s="67"/>
      <c r="O25" s="93"/>
      <c r="P25" s="67"/>
      <c r="Q25" s="106"/>
      <c r="R25" s="70"/>
    </row>
    <row r="26" spans="1:18" s="71" customFormat="1" ht="9" customHeight="1">
      <c r="A26" s="73"/>
      <c r="B26" s="85"/>
      <c r="C26" s="85"/>
      <c r="D26" s="85"/>
      <c r="E26" s="67"/>
      <c r="F26" s="67"/>
      <c r="G26" s="86"/>
      <c r="H26" s="87" t="s">
        <v>14</v>
      </c>
      <c r="I26" s="88" t="s">
        <v>80</v>
      </c>
      <c r="J26" s="89" t="str">
        <f>UPPER(IF(OR(I26="a",I26="as"),E24,IF(OR(I26="b",I26="bs"),E28,)))</f>
        <v>邱亦豪</v>
      </c>
      <c r="K26" s="90"/>
      <c r="L26" s="80"/>
      <c r="M26" s="93"/>
      <c r="N26" s="67"/>
      <c r="O26" s="93"/>
      <c r="P26" s="67"/>
      <c r="Q26" s="106"/>
      <c r="R26" s="70"/>
    </row>
    <row r="27" spans="1:18" s="71" customFormat="1" ht="9" customHeight="1">
      <c r="A27" s="73">
        <v>6</v>
      </c>
      <c r="B27" s="62">
        <f>IF($D27="","",VLOOKUP($D27,'[2]男雙準備名單'!$A$7:$V$71,20))</f>
        <v>0</v>
      </c>
      <c r="C27" s="62">
        <f>IF($D27="","",VLOOKUP($D27,'[2]男雙準備名單'!$A$7:$V$71,21))</f>
        <v>0</v>
      </c>
      <c r="D27" s="63">
        <v>61</v>
      </c>
      <c r="E27" s="62" t="str">
        <f>UPPER(IF($D27="","",VLOOKUP($D27,'[2]男雙準備名單'!$A$7:$V$71,2)))</f>
        <v>BYE</v>
      </c>
      <c r="F27" s="62">
        <f>IF($D27="","",VLOOKUP($D27,'[2]男雙準備名單'!$A$7:$V$71,3))</f>
        <v>0</v>
      </c>
      <c r="G27" s="91"/>
      <c r="H27" s="62">
        <f>IF($D27="","",VLOOKUP($D27,'[2]男雙準備名單'!$A$7:$V$71,4))</f>
        <v>0</v>
      </c>
      <c r="I27" s="92"/>
      <c r="J27" s="80"/>
      <c r="K27" s="93"/>
      <c r="L27" s="94"/>
      <c r="M27" s="103"/>
      <c r="N27" s="67"/>
      <c r="O27" s="93"/>
      <c r="P27" s="67"/>
      <c r="Q27" s="106"/>
      <c r="R27" s="70"/>
    </row>
    <row r="28" spans="1:18" s="71" customFormat="1" ht="9" customHeight="1">
      <c r="A28" s="73"/>
      <c r="B28" s="74"/>
      <c r="C28" s="74"/>
      <c r="D28" s="74"/>
      <c r="E28" s="62" t="str">
        <f>UPPER(IF($D27="","",VLOOKUP($D27,'[2]男雙準備名單'!$A$7:$V$71,7)))</f>
        <v>BYE</v>
      </c>
      <c r="F28" s="62">
        <f>IF($D27="","",VLOOKUP($D27,'[2]男雙準備名單'!$A$7:$V$71,8))</f>
        <v>0</v>
      </c>
      <c r="G28" s="91"/>
      <c r="H28" s="62">
        <f>IF($D27="","",VLOOKUP($D27,'[2]男雙準備名單'!$A$7:$V$71,9))</f>
        <v>0</v>
      </c>
      <c r="I28" s="75"/>
      <c r="J28" s="80"/>
      <c r="K28" s="93"/>
      <c r="L28" s="95"/>
      <c r="M28" s="105"/>
      <c r="N28" s="67"/>
      <c r="O28" s="93"/>
      <c r="P28" s="67"/>
      <c r="Q28" s="106"/>
      <c r="R28" s="70"/>
    </row>
    <row r="29" spans="1:18" s="71" customFormat="1" ht="9" customHeight="1">
      <c r="A29" s="73"/>
      <c r="B29" s="74"/>
      <c r="C29" s="74"/>
      <c r="D29" s="97"/>
      <c r="E29" s="80"/>
      <c r="F29" s="80"/>
      <c r="G29" s="81"/>
      <c r="H29" s="80"/>
      <c r="I29" s="98"/>
      <c r="J29" s="67"/>
      <c r="K29" s="99"/>
      <c r="L29" s="83" t="str">
        <f>UPPER(IF(OR(K30="a",K30="as"),J25,IF(OR(K30="b",K30="bs"),J33,)))</f>
        <v>陳昱誌</v>
      </c>
      <c r="M29" s="93"/>
      <c r="N29" s="67"/>
      <c r="O29" s="93"/>
      <c r="P29" s="67"/>
      <c r="Q29" s="106"/>
      <c r="R29" s="70"/>
    </row>
    <row r="30" spans="1:18" s="71" customFormat="1" ht="9" customHeight="1">
      <c r="A30" s="73"/>
      <c r="B30" s="85"/>
      <c r="C30" s="85"/>
      <c r="D30" s="100"/>
      <c r="E30" s="67"/>
      <c r="F30" s="67"/>
      <c r="G30" s="86"/>
      <c r="H30" s="67"/>
      <c r="I30" s="101"/>
      <c r="J30" s="87" t="s">
        <v>14</v>
      </c>
      <c r="K30" s="88" t="s">
        <v>82</v>
      </c>
      <c r="L30" s="89" t="str">
        <f>UPPER(IF(OR(K30="a",K30="as"),J26,IF(OR(K30="b",K30="bs"),J34,)))</f>
        <v>曾紀綱</v>
      </c>
      <c r="M30" s="104"/>
      <c r="N30" s="80"/>
      <c r="O30" s="93"/>
      <c r="P30" s="67"/>
      <c r="Q30" s="106"/>
      <c r="R30" s="70"/>
    </row>
    <row r="31" spans="1:18" s="71" customFormat="1" ht="9" customHeight="1">
      <c r="A31" s="73">
        <v>7</v>
      </c>
      <c r="B31" s="62">
        <f>IF($D31="","",VLOOKUP($D31,'[2]男雙準備名單'!$A$7:$V$71,20))</f>
        <v>0</v>
      </c>
      <c r="C31" s="62">
        <f>IF($D31="","",VLOOKUP($D31,'[2]男雙準備名單'!$A$7:$V$71,21))</f>
        <v>0</v>
      </c>
      <c r="D31" s="63">
        <v>6</v>
      </c>
      <c r="E31" s="62" t="str">
        <f>UPPER(IF($D31="","",VLOOKUP($D31,'[2]男雙準備名單'!$A$7:$V$71,2)))</f>
        <v>陳昱誌</v>
      </c>
      <c r="F31" s="62">
        <f>IF($D31="","",VLOOKUP($D31,'[2]男雙準備名單'!$A$7:$V$71,3))</f>
        <v>0</v>
      </c>
      <c r="G31" s="91"/>
      <c r="H31" s="62">
        <f>IF($D31="","",VLOOKUP($D31,'[2]男雙準備名單'!$A$7:$V$71,4))</f>
        <v>0</v>
      </c>
      <c r="I31" s="66"/>
      <c r="J31" s="67"/>
      <c r="K31" s="93"/>
      <c r="L31" s="67">
        <v>62</v>
      </c>
      <c r="M31" s="107"/>
      <c r="N31" s="94"/>
      <c r="O31" s="93"/>
      <c r="P31" s="67"/>
      <c r="Q31" s="106"/>
      <c r="R31" s="70"/>
    </row>
    <row r="32" spans="1:18" s="71" customFormat="1" ht="9" customHeight="1">
      <c r="A32" s="73"/>
      <c r="B32" s="74"/>
      <c r="C32" s="74"/>
      <c r="D32" s="74"/>
      <c r="E32" s="62" t="str">
        <f>UPPER(IF($D31="","",VLOOKUP($D31,'[2]男雙準備名單'!$A$7:$V$71,7)))</f>
        <v>曾紀綱</v>
      </c>
      <c r="F32" s="62">
        <f>IF($D31="","",VLOOKUP($D31,'[2]男雙準備名單'!$A$7:$V$71,8))</f>
        <v>0</v>
      </c>
      <c r="G32" s="91"/>
      <c r="H32" s="62">
        <f>IF($D31="","",VLOOKUP($D31,'[2]男雙準備名單'!$A$7:$V$71,9))</f>
        <v>0</v>
      </c>
      <c r="I32" s="75"/>
      <c r="J32" s="76">
        <f>IF(I32="a",E31,IF(I32="b",E33,""))</f>
      </c>
      <c r="K32" s="93"/>
      <c r="L32" s="67"/>
      <c r="M32" s="77"/>
      <c r="N32" s="80"/>
      <c r="O32" s="93"/>
      <c r="P32" s="67"/>
      <c r="Q32" s="106"/>
      <c r="R32" s="70"/>
    </row>
    <row r="33" spans="1:18" s="71" customFormat="1" ht="9" customHeight="1">
      <c r="A33" s="73"/>
      <c r="B33" s="74"/>
      <c r="C33" s="74"/>
      <c r="D33" s="97"/>
      <c r="E33" s="80"/>
      <c r="F33" s="80"/>
      <c r="G33" s="81"/>
      <c r="H33" s="80"/>
      <c r="I33" s="82"/>
      <c r="J33" s="83" t="str">
        <f>UPPER(IF(OR(I34="a",I34="as"),E31,IF(OR(I34="b",I34="bs"),E35,)))</f>
        <v>陳昱誌</v>
      </c>
      <c r="K33" s="103"/>
      <c r="L33" s="67"/>
      <c r="M33" s="77"/>
      <c r="N33" s="80"/>
      <c r="O33" s="93"/>
      <c r="P33" s="67"/>
      <c r="Q33" s="106"/>
      <c r="R33" s="70"/>
    </row>
    <row r="34" spans="1:18" s="71" customFormat="1" ht="9" customHeight="1">
      <c r="A34" s="73"/>
      <c r="B34" s="85"/>
      <c r="C34" s="85"/>
      <c r="D34" s="100"/>
      <c r="E34" s="67"/>
      <c r="F34" s="67"/>
      <c r="G34" s="86"/>
      <c r="H34" s="87" t="s">
        <v>14</v>
      </c>
      <c r="I34" s="88" t="s">
        <v>80</v>
      </c>
      <c r="J34" s="89" t="str">
        <f>UPPER(IF(OR(I34="a",I34="as"),E32,IF(OR(I34="b",I34="bs"),E36,)))</f>
        <v>曾紀綱</v>
      </c>
      <c r="K34" s="104"/>
      <c r="L34" s="80"/>
      <c r="M34" s="77"/>
      <c r="N34" s="80"/>
      <c r="O34" s="93"/>
      <c r="P34" s="67"/>
      <c r="Q34" s="106"/>
      <c r="R34" s="70"/>
    </row>
    <row r="35" spans="1:18" s="71" customFormat="1" ht="9" customHeight="1">
      <c r="A35" s="61">
        <v>8</v>
      </c>
      <c r="B35" s="62">
        <f>IF($D35="","",VLOOKUP($D35,'[2]男雙準備名單'!$A$7:$V$71,20))</f>
        <v>0</v>
      </c>
      <c r="C35" s="62">
        <f>IF($D35="","",VLOOKUP($D35,'[2]男雙準備名單'!$A$7:$V$71,21))</f>
        <v>0</v>
      </c>
      <c r="D35" s="63">
        <v>62</v>
      </c>
      <c r="E35" s="64" t="str">
        <f>UPPER(IF($D35="","",VLOOKUP($D35,'[2]男雙準備名單'!$A$7:$V$71,2)))</f>
        <v>BYE</v>
      </c>
      <c r="F35" s="64">
        <f>IF($D35="","",VLOOKUP($D35,'[2]男雙準備名單'!$A$7:$V$71,3))</f>
        <v>0</v>
      </c>
      <c r="G35" s="65"/>
      <c r="H35" s="64">
        <f>IF($D35="","",VLOOKUP($D35,'[2]男雙準備名單'!$A$7:$V$71,4))</f>
        <v>0</v>
      </c>
      <c r="I35" s="92"/>
      <c r="J35" s="80"/>
      <c r="K35" s="77"/>
      <c r="L35" s="94"/>
      <c r="M35" s="84"/>
      <c r="N35" s="80"/>
      <c r="O35" s="93"/>
      <c r="P35" s="67"/>
      <c r="Q35" s="106"/>
      <c r="R35" s="70"/>
    </row>
    <row r="36" spans="1:18" s="71" customFormat="1" ht="9" customHeight="1">
      <c r="A36" s="73"/>
      <c r="B36" s="74"/>
      <c r="C36" s="74"/>
      <c r="D36" s="74"/>
      <c r="E36" s="62" t="str">
        <f>UPPER(IF($D35="","",VLOOKUP($D35,'[2]男雙準備名單'!$A$7:$V$71,7)))</f>
        <v>BYE</v>
      </c>
      <c r="F36" s="62">
        <f>IF($D35="","",VLOOKUP($D35,'[2]男雙準備名單'!$A$7:$V$71,8))</f>
        <v>0</v>
      </c>
      <c r="G36" s="91"/>
      <c r="H36" s="62">
        <f>IF($D35="","",VLOOKUP($D35,'[2]男雙準備名單'!$A$7:$V$71,9))</f>
        <v>0</v>
      </c>
      <c r="I36" s="75"/>
      <c r="J36" s="80"/>
      <c r="K36" s="77"/>
      <c r="L36" s="95"/>
      <c r="M36" s="96"/>
      <c r="N36" s="80"/>
      <c r="O36" s="93"/>
      <c r="P36" s="67"/>
      <c r="Q36" s="106"/>
      <c r="R36" s="70"/>
    </row>
    <row r="37" spans="1:18" s="71" customFormat="1" ht="9" customHeight="1">
      <c r="A37" s="73"/>
      <c r="B37" s="74"/>
      <c r="C37" s="74"/>
      <c r="D37" s="97"/>
      <c r="E37" s="80"/>
      <c r="F37" s="80"/>
      <c r="G37" s="81"/>
      <c r="H37" s="80"/>
      <c r="I37" s="98"/>
      <c r="J37" s="67"/>
      <c r="K37" s="68"/>
      <c r="L37" s="80"/>
      <c r="M37" s="77"/>
      <c r="N37" s="77"/>
      <c r="O37" s="99"/>
      <c r="P37" s="83" t="str">
        <f>UPPER(IF(OR(O38="a",O38="as"),N21,IF(OR(O38="b",O38="bs"),N53,)))</f>
        <v>范修豪</v>
      </c>
      <c r="Q37" s="108"/>
      <c r="R37" s="70"/>
    </row>
    <row r="38" spans="1:18" s="71" customFormat="1" ht="9" customHeight="1">
      <c r="A38" s="73"/>
      <c r="B38" s="85"/>
      <c r="C38" s="85"/>
      <c r="D38" s="100"/>
      <c r="E38" s="67"/>
      <c r="F38" s="67"/>
      <c r="G38" s="86"/>
      <c r="H38" s="67"/>
      <c r="I38" s="101"/>
      <c r="J38" s="67"/>
      <c r="K38" s="68"/>
      <c r="L38" s="80"/>
      <c r="M38" s="77"/>
      <c r="N38" s="87" t="s">
        <v>14</v>
      </c>
      <c r="O38" s="88" t="s">
        <v>82</v>
      </c>
      <c r="P38" s="89" t="str">
        <f>UPPER(IF(OR(O38="a",O38="as"),N22,IF(OR(O38="b",O38="bs"),N54,)))</f>
        <v>謝宗祐</v>
      </c>
      <c r="Q38" s="109"/>
      <c r="R38" s="70"/>
    </row>
    <row r="39" spans="1:18" s="71" customFormat="1" ht="9" customHeight="1">
      <c r="A39" s="61">
        <v>9</v>
      </c>
      <c r="B39" s="62">
        <f>IF($D39="","",VLOOKUP($D39,'[2]男雙準備名單'!$A$7:$V$71,20))</f>
        <v>0</v>
      </c>
      <c r="C39" s="62">
        <f>IF($D39="","",VLOOKUP($D39,'[2]男雙準備名單'!$A$7:$V$71,21))</f>
        <v>0</v>
      </c>
      <c r="D39" s="63">
        <v>25</v>
      </c>
      <c r="E39" s="64" t="str">
        <f>UPPER(IF($D39="","",VLOOKUP($D39,'[2]男雙準備名單'!$A$7:$V$71,2)))</f>
        <v>許勝英</v>
      </c>
      <c r="F39" s="64">
        <f>IF($D39="","",VLOOKUP($D39,'[2]男雙準備名單'!$A$7:$V$71,3))</f>
        <v>0</v>
      </c>
      <c r="G39" s="65"/>
      <c r="H39" s="64" t="str">
        <f>IF($D39="","",VLOOKUP($D39,'[2]男雙準備名單'!$A$7:$V$71,4))</f>
        <v>大佳網球隊</v>
      </c>
      <c r="I39" s="66"/>
      <c r="J39" s="67"/>
      <c r="K39" s="68"/>
      <c r="L39" s="67"/>
      <c r="M39" s="68"/>
      <c r="N39" s="67"/>
      <c r="O39" s="93"/>
      <c r="P39" s="94">
        <v>61</v>
      </c>
      <c r="Q39" s="106"/>
      <c r="R39" s="70"/>
    </row>
    <row r="40" spans="1:18" s="71" customFormat="1" ht="9" customHeight="1">
      <c r="A40" s="73"/>
      <c r="B40" s="74"/>
      <c r="C40" s="74"/>
      <c r="D40" s="74"/>
      <c r="E40" s="62" t="str">
        <f>UPPER(IF($D39="","",VLOOKUP($D39,'[2]男雙準備名單'!$A$7:$V$71,7)))</f>
        <v>林正茂</v>
      </c>
      <c r="F40" s="62">
        <f>IF($D39="","",VLOOKUP($D39,'[2]男雙準備名單'!$A$7:$V$71,8))</f>
        <v>0</v>
      </c>
      <c r="G40" s="91"/>
      <c r="H40" s="62" t="str">
        <f>IF($D39="","",VLOOKUP($D39,'[2]男雙準備名單'!$A$7:$V$71,9))</f>
        <v>大佳網球隊</v>
      </c>
      <c r="I40" s="75"/>
      <c r="J40" s="76">
        <f>IF(I40="a",E39,IF(I40="b",E41,""))</f>
      </c>
      <c r="K40" s="77"/>
      <c r="L40" s="67"/>
      <c r="M40" s="68"/>
      <c r="N40" s="67"/>
      <c r="O40" s="93"/>
      <c r="P40" s="95"/>
      <c r="Q40" s="110"/>
      <c r="R40" s="70"/>
    </row>
    <row r="41" spans="1:18" s="71" customFormat="1" ht="9" customHeight="1">
      <c r="A41" s="73"/>
      <c r="B41" s="74"/>
      <c r="C41" s="74"/>
      <c r="D41" s="97"/>
      <c r="E41" s="80"/>
      <c r="F41" s="80"/>
      <c r="G41" s="81"/>
      <c r="H41" s="80"/>
      <c r="I41" s="82"/>
      <c r="J41" s="83" t="str">
        <f>UPPER(IF(OR(I42="a",I42="as"),E39,IF(OR(I42="b",I42="bs"),E43,)))</f>
        <v>許勝英</v>
      </c>
      <c r="K41" s="84"/>
      <c r="L41" s="67"/>
      <c r="M41" s="68"/>
      <c r="N41" s="67"/>
      <c r="O41" s="93"/>
      <c r="P41" s="67"/>
      <c r="Q41" s="106"/>
      <c r="R41" s="70"/>
    </row>
    <row r="42" spans="1:18" s="71" customFormat="1" ht="9" customHeight="1">
      <c r="A42" s="73"/>
      <c r="B42" s="85"/>
      <c r="C42" s="85"/>
      <c r="D42" s="100"/>
      <c r="E42" s="67"/>
      <c r="F42" s="67"/>
      <c r="G42" s="86"/>
      <c r="H42" s="87" t="s">
        <v>14</v>
      </c>
      <c r="I42" s="88" t="s">
        <v>80</v>
      </c>
      <c r="J42" s="89" t="str">
        <f>UPPER(IF(OR(I42="a",I42="as"),E40,IF(OR(I42="b",I42="bs"),E44,)))</f>
        <v>林正茂</v>
      </c>
      <c r="K42" s="90"/>
      <c r="L42" s="80"/>
      <c r="M42" s="77"/>
      <c r="N42" s="67"/>
      <c r="O42" s="93"/>
      <c r="P42" s="67"/>
      <c r="Q42" s="106"/>
      <c r="R42" s="70"/>
    </row>
    <row r="43" spans="1:18" s="71" customFormat="1" ht="9" customHeight="1">
      <c r="A43" s="73">
        <v>10</v>
      </c>
      <c r="B43" s="62">
        <f>IF($D43="","",VLOOKUP($D43,'[2]男雙準備名單'!$A$7:$V$71,20))</f>
        <v>0</v>
      </c>
      <c r="C43" s="62">
        <f>IF($D43="","",VLOOKUP($D43,'[2]男雙準備名單'!$A$7:$V$71,21))</f>
        <v>0</v>
      </c>
      <c r="D43" s="63">
        <v>63</v>
      </c>
      <c r="E43" s="62" t="str">
        <f>UPPER(IF($D43="","",VLOOKUP($D43,'[2]男雙準備名單'!$A$7:$V$71,2)))</f>
        <v>BYE</v>
      </c>
      <c r="F43" s="62">
        <f>IF($D43="","",VLOOKUP($D43,'[2]男雙準備名單'!$A$7:$V$71,3))</f>
        <v>0</v>
      </c>
      <c r="G43" s="91"/>
      <c r="H43" s="62">
        <f>IF($D43="","",VLOOKUP($D43,'[2]男雙準備名單'!$A$7:$V$71,4))</f>
        <v>0</v>
      </c>
      <c r="I43" s="92"/>
      <c r="J43" s="80"/>
      <c r="K43" s="93"/>
      <c r="L43" s="94"/>
      <c r="M43" s="84"/>
      <c r="N43" s="67"/>
      <c r="O43" s="93"/>
      <c r="P43" s="67"/>
      <c r="Q43" s="106"/>
      <c r="R43" s="70"/>
    </row>
    <row r="44" spans="1:18" s="71" customFormat="1" ht="9" customHeight="1">
      <c r="A44" s="73"/>
      <c r="B44" s="74"/>
      <c r="C44" s="74"/>
      <c r="D44" s="74"/>
      <c r="E44" s="62" t="str">
        <f>UPPER(IF($D43="","",VLOOKUP($D43,'[2]男雙準備名單'!$A$7:$V$71,7)))</f>
        <v>BYE</v>
      </c>
      <c r="F44" s="62">
        <f>IF($D43="","",VLOOKUP($D43,'[2]男雙準備名單'!$A$7:$V$71,8))</f>
        <v>0</v>
      </c>
      <c r="G44" s="91"/>
      <c r="H44" s="62">
        <f>IF($D43="","",VLOOKUP($D43,'[2]男雙準備名單'!$A$7:$V$71,9))</f>
        <v>0</v>
      </c>
      <c r="I44" s="75"/>
      <c r="J44" s="80"/>
      <c r="K44" s="93"/>
      <c r="L44" s="95"/>
      <c r="M44" s="96"/>
      <c r="N44" s="67"/>
      <c r="O44" s="93"/>
      <c r="P44" s="67"/>
      <c r="Q44" s="106"/>
      <c r="R44" s="70"/>
    </row>
    <row r="45" spans="1:18" s="71" customFormat="1" ht="9" customHeight="1">
      <c r="A45" s="73"/>
      <c r="B45" s="74"/>
      <c r="C45" s="74"/>
      <c r="D45" s="97"/>
      <c r="E45" s="80"/>
      <c r="F45" s="80"/>
      <c r="G45" s="81"/>
      <c r="H45" s="80"/>
      <c r="I45" s="98"/>
      <c r="J45" s="67"/>
      <c r="K45" s="99"/>
      <c r="L45" s="83" t="str">
        <f>UPPER(IF(OR(K46="a",K46="as"),J41,IF(OR(K46="b",K46="bs"),J49,)))</f>
        <v>許勝英</v>
      </c>
      <c r="M45" s="77"/>
      <c r="N45" s="67"/>
      <c r="O45" s="93"/>
      <c r="P45" s="67"/>
      <c r="Q45" s="106"/>
      <c r="R45" s="70"/>
    </row>
    <row r="46" spans="1:18" s="71" customFormat="1" ht="9" customHeight="1">
      <c r="A46" s="73"/>
      <c r="B46" s="85"/>
      <c r="C46" s="85"/>
      <c r="D46" s="100"/>
      <c r="E46" s="67"/>
      <c r="F46" s="67"/>
      <c r="G46" s="86"/>
      <c r="H46" s="67"/>
      <c r="I46" s="101"/>
      <c r="J46" s="87" t="s">
        <v>14</v>
      </c>
      <c r="K46" s="88" t="s">
        <v>80</v>
      </c>
      <c r="L46" s="89" t="str">
        <f>UPPER(IF(OR(K46="a",K46="as"),J42,IF(OR(K46="b",K46="bs"),J50,)))</f>
        <v>林正茂</v>
      </c>
      <c r="M46" s="90"/>
      <c r="N46" s="80"/>
      <c r="O46" s="93"/>
      <c r="P46" s="67"/>
      <c r="Q46" s="106"/>
      <c r="R46" s="70"/>
    </row>
    <row r="47" spans="1:18" s="71" customFormat="1" ht="9" customHeight="1">
      <c r="A47" s="73">
        <v>11</v>
      </c>
      <c r="B47" s="62">
        <f>IF($D47="","",VLOOKUP($D47,'[2]男雙準備名單'!$A$7:$V$71,20))</f>
        <v>0</v>
      </c>
      <c r="C47" s="62">
        <f>IF($D47="","",VLOOKUP($D47,'[2]男雙準備名單'!$A$7:$V$71,21))</f>
        <v>0</v>
      </c>
      <c r="D47" s="63">
        <v>51</v>
      </c>
      <c r="E47" s="62" t="str">
        <f>UPPER(IF($D47="","",VLOOKUP($D47,'[2]男雙準備名單'!$A$7:$V$71,2)))</f>
        <v>楊凱捷</v>
      </c>
      <c r="F47" s="62">
        <f>IF($D47="","",VLOOKUP($D47,'[2]男雙準備名單'!$A$7:$V$71,3))</f>
        <v>0</v>
      </c>
      <c r="G47" s="91"/>
      <c r="H47" s="62" t="str">
        <f>IF($D47="","",VLOOKUP($D47,'[2]男雙準備名單'!$A$7:$V$71,4))</f>
        <v>中國文化大學</v>
      </c>
      <c r="I47" s="66"/>
      <c r="J47" s="67"/>
      <c r="K47" s="93"/>
      <c r="L47" s="67">
        <v>60</v>
      </c>
      <c r="M47" s="93"/>
      <c r="N47" s="94"/>
      <c r="O47" s="93"/>
      <c r="P47" s="67"/>
      <c r="Q47" s="106"/>
      <c r="R47" s="70"/>
    </row>
    <row r="48" spans="1:18" s="71" customFormat="1" ht="9" customHeight="1">
      <c r="A48" s="73"/>
      <c r="B48" s="74"/>
      <c r="C48" s="74"/>
      <c r="D48" s="74"/>
      <c r="E48" s="62" t="str">
        <f>UPPER(IF($D47="","",VLOOKUP($D47,'[2]男雙準備名單'!$A$7:$V$71,7)))</f>
        <v>劉鎧綸</v>
      </c>
      <c r="F48" s="62">
        <f>IF($D47="","",VLOOKUP($D47,'[2]男雙準備名單'!$A$7:$V$71,8))</f>
        <v>0</v>
      </c>
      <c r="G48" s="91"/>
      <c r="H48" s="62" t="str">
        <f>IF($D47="","",VLOOKUP($D47,'[2]男雙準備名單'!$A$7:$V$71,9))</f>
        <v>中國文化大學</v>
      </c>
      <c r="I48" s="75"/>
      <c r="J48" s="76">
        <f>IF(I48="a",E47,IF(I48="b",E49,""))</f>
      </c>
      <c r="K48" s="93"/>
      <c r="L48" s="67"/>
      <c r="M48" s="93"/>
      <c r="N48" s="80"/>
      <c r="O48" s="93"/>
      <c r="P48" s="67"/>
      <c r="Q48" s="106"/>
      <c r="R48" s="70"/>
    </row>
    <row r="49" spans="1:18" s="71" customFormat="1" ht="9" customHeight="1">
      <c r="A49" s="73"/>
      <c r="B49" s="74"/>
      <c r="C49" s="74"/>
      <c r="D49" s="74"/>
      <c r="E49" s="80"/>
      <c r="F49" s="80"/>
      <c r="G49" s="81"/>
      <c r="H49" s="80"/>
      <c r="I49" s="82"/>
      <c r="J49" s="83" t="str">
        <f>UPPER(IF(OR(I50="a",I50="as"),E47,IF(OR(I50="b",I50="bs"),E51,)))</f>
        <v>楊凱捷</v>
      </c>
      <c r="K49" s="103"/>
      <c r="L49" s="67"/>
      <c r="M49" s="93"/>
      <c r="N49" s="80"/>
      <c r="O49" s="93"/>
      <c r="P49" s="67"/>
      <c r="Q49" s="106"/>
      <c r="R49" s="70"/>
    </row>
    <row r="50" spans="1:18" s="71" customFormat="1" ht="9" customHeight="1">
      <c r="A50" s="73"/>
      <c r="B50" s="85"/>
      <c r="C50" s="85"/>
      <c r="D50" s="85"/>
      <c r="E50" s="67"/>
      <c r="F50" s="67"/>
      <c r="G50" s="86"/>
      <c r="H50" s="87" t="s">
        <v>14</v>
      </c>
      <c r="I50" s="88" t="s">
        <v>80</v>
      </c>
      <c r="J50" s="89" t="str">
        <f>UPPER(IF(OR(I50="a",I50="as"),E48,IF(OR(I50="b",I50="bs"),E52,)))</f>
        <v>劉鎧綸</v>
      </c>
      <c r="K50" s="104"/>
      <c r="L50" s="80"/>
      <c r="M50" s="93"/>
      <c r="N50" s="80"/>
      <c r="O50" s="93"/>
      <c r="P50" s="67"/>
      <c r="Q50" s="106"/>
      <c r="R50" s="70"/>
    </row>
    <row r="51" spans="1:18" s="71" customFormat="1" ht="9" customHeight="1">
      <c r="A51" s="73">
        <v>12</v>
      </c>
      <c r="B51" s="62">
        <f>IF($D51="","",VLOOKUP($D51,'[2]男雙準備名單'!$A$7:$V$71,20))</f>
        <v>0</v>
      </c>
      <c r="C51" s="62">
        <f>IF($D51="","",VLOOKUP($D51,'[2]男雙準備名單'!$A$7:$V$71,21))</f>
        <v>0</v>
      </c>
      <c r="D51" s="63">
        <v>64</v>
      </c>
      <c r="E51" s="62" t="str">
        <f>UPPER(IF($D51="","",VLOOKUP($D51,'[2]男雙準備名單'!$A$7:$V$71,2)))</f>
        <v>BYE</v>
      </c>
      <c r="F51" s="62">
        <f>IF($D51="","",VLOOKUP($D51,'[2]男雙準備名單'!$A$7:$V$71,3))</f>
        <v>0</v>
      </c>
      <c r="G51" s="91"/>
      <c r="H51" s="62">
        <f>IF($D51="","",VLOOKUP($D51,'[2]男雙準備名單'!$A$7:$V$71,4))</f>
        <v>0</v>
      </c>
      <c r="I51" s="92"/>
      <c r="J51" s="80"/>
      <c r="K51" s="77"/>
      <c r="L51" s="94"/>
      <c r="M51" s="103"/>
      <c r="N51" s="80"/>
      <c r="O51" s="93"/>
      <c r="P51" s="67"/>
      <c r="Q51" s="106"/>
      <c r="R51" s="70"/>
    </row>
    <row r="52" spans="1:18" s="71" customFormat="1" ht="9" customHeight="1">
      <c r="A52" s="73"/>
      <c r="B52" s="74"/>
      <c r="C52" s="74"/>
      <c r="D52" s="74"/>
      <c r="E52" s="64" t="str">
        <f>UPPER(IF($D51="","",VLOOKUP($D51,'[2]男雙準備名單'!$A$7:$V$71,7)))</f>
        <v>BYE</v>
      </c>
      <c r="F52" s="64">
        <f>IF($D51="","",VLOOKUP($D51,'[2]男雙準備名單'!$A$7:$V$71,8))</f>
        <v>0</v>
      </c>
      <c r="G52" s="65"/>
      <c r="H52" s="64">
        <f>IF($D51="","",VLOOKUP($D51,'[2]男雙準備名單'!$A$7:$V$71,9))</f>
        <v>0</v>
      </c>
      <c r="I52" s="75"/>
      <c r="J52" s="80"/>
      <c r="K52" s="77"/>
      <c r="L52" s="95"/>
      <c r="M52" s="105"/>
      <c r="N52" s="80"/>
      <c r="O52" s="93"/>
      <c r="P52" s="67"/>
      <c r="Q52" s="106"/>
      <c r="R52" s="70"/>
    </row>
    <row r="53" spans="1:18" s="71" customFormat="1" ht="9" customHeight="1">
      <c r="A53" s="73"/>
      <c r="B53" s="74"/>
      <c r="C53" s="74"/>
      <c r="D53" s="74"/>
      <c r="E53" s="80"/>
      <c r="F53" s="80"/>
      <c r="G53" s="81"/>
      <c r="H53" s="80"/>
      <c r="I53" s="98"/>
      <c r="J53" s="67"/>
      <c r="K53" s="68"/>
      <c r="L53" s="80"/>
      <c r="M53" s="99"/>
      <c r="N53" s="83" t="str">
        <f>UPPER(IF(OR(M54="a",M54="as"),L45,IF(OR(M54="b",M54="bs"),L61,)))</f>
        <v>范修豪</v>
      </c>
      <c r="O53" s="93"/>
      <c r="P53" s="67"/>
      <c r="Q53" s="106"/>
      <c r="R53" s="70"/>
    </row>
    <row r="54" spans="1:18" s="71" customFormat="1" ht="9" customHeight="1">
      <c r="A54" s="73"/>
      <c r="B54" s="85"/>
      <c r="C54" s="85"/>
      <c r="D54" s="85"/>
      <c r="E54" s="67"/>
      <c r="F54" s="67"/>
      <c r="G54" s="86"/>
      <c r="H54" s="67"/>
      <c r="I54" s="101"/>
      <c r="J54" s="67"/>
      <c r="K54" s="68"/>
      <c r="L54" s="87" t="s">
        <v>14</v>
      </c>
      <c r="M54" s="88" t="s">
        <v>82</v>
      </c>
      <c r="N54" s="89" t="str">
        <f>UPPER(IF(OR(M54="a",M54="as"),L46,IF(OR(M54="b",M54="bs"),L62,)))</f>
        <v>謝宗祐</v>
      </c>
      <c r="O54" s="104"/>
      <c r="P54" s="80"/>
      <c r="Q54" s="106"/>
      <c r="R54" s="70"/>
    </row>
    <row r="55" spans="1:18" s="71" customFormat="1" ht="9" customHeight="1">
      <c r="A55" s="73">
        <v>13</v>
      </c>
      <c r="B55" s="62">
        <f>IF($D55="","",VLOOKUP($D55,'[2]男雙準備名單'!$A$7:$V$71,20))</f>
        <v>0</v>
      </c>
      <c r="C55" s="62">
        <f>IF($D55="","",VLOOKUP($D55,'[2]男雙準備名單'!$A$7:$V$71,21))</f>
        <v>0</v>
      </c>
      <c r="D55" s="63">
        <v>56</v>
      </c>
      <c r="E55" s="62" t="str">
        <f>UPPER(IF($D55="","",VLOOKUP($D55,'[2]男雙準備名單'!$A$7:$V$71,2)))</f>
        <v>范修豪</v>
      </c>
      <c r="F55" s="62">
        <f>IF($D55="","",VLOOKUP($D55,'[2]男雙準備名單'!$A$7:$V$71,3))</f>
        <v>0</v>
      </c>
      <c r="G55" s="91"/>
      <c r="H55" s="62" t="str">
        <f>IF($D55="","",VLOOKUP($D55,'[2]男雙準備名單'!$A$7:$V$71,4))</f>
        <v>至善國中</v>
      </c>
      <c r="I55" s="66"/>
      <c r="J55" s="67"/>
      <c r="K55" s="68"/>
      <c r="L55" s="67"/>
      <c r="M55" s="93"/>
      <c r="N55" s="67">
        <v>61</v>
      </c>
      <c r="O55" s="107"/>
      <c r="P55" s="67"/>
      <c r="Q55" s="78"/>
      <c r="R55" s="70"/>
    </row>
    <row r="56" spans="1:18" s="71" customFormat="1" ht="9" customHeight="1">
      <c r="A56" s="73"/>
      <c r="B56" s="74"/>
      <c r="C56" s="74"/>
      <c r="D56" s="74"/>
      <c r="E56" s="62" t="str">
        <f>UPPER(IF($D55="","",VLOOKUP($D55,'[2]男雙準備名單'!$A$7:$V$71,7)))</f>
        <v>謝宗祐</v>
      </c>
      <c r="F56" s="62">
        <f>IF($D55="","",VLOOKUP($D55,'[2]男雙準備名單'!$A$7:$V$71,8))</f>
        <v>0</v>
      </c>
      <c r="G56" s="91"/>
      <c r="H56" s="62" t="str">
        <f>IF($D55="","",VLOOKUP($D55,'[2]男雙準備名單'!$A$7:$V$71,9))</f>
        <v>至善國中</v>
      </c>
      <c r="I56" s="75"/>
      <c r="J56" s="76">
        <f>IF(I56="a",E55,IF(I56="b",E57,""))</f>
      </c>
      <c r="K56" s="77"/>
      <c r="L56" s="67"/>
      <c r="M56" s="93"/>
      <c r="N56" s="67"/>
      <c r="O56" s="77"/>
      <c r="P56" s="67"/>
      <c r="Q56" s="78"/>
      <c r="R56" s="70"/>
    </row>
    <row r="57" spans="1:18" s="71" customFormat="1" ht="9" customHeight="1">
      <c r="A57" s="73"/>
      <c r="B57" s="74"/>
      <c r="C57" s="74"/>
      <c r="D57" s="97"/>
      <c r="E57" s="80"/>
      <c r="F57" s="80"/>
      <c r="G57" s="81"/>
      <c r="H57" s="80"/>
      <c r="I57" s="82"/>
      <c r="J57" s="83" t="str">
        <f>UPPER(IF(OR(I58="a",I58="as"),E55,IF(OR(I58="b",I58="bs"),E59,)))</f>
        <v>范修豪</v>
      </c>
      <c r="K57" s="84"/>
      <c r="L57" s="67"/>
      <c r="M57" s="93"/>
      <c r="N57" s="67"/>
      <c r="O57" s="77"/>
      <c r="P57" s="67"/>
      <c r="Q57" s="78"/>
      <c r="R57" s="70"/>
    </row>
    <row r="58" spans="1:18" s="71" customFormat="1" ht="9" customHeight="1">
      <c r="A58" s="73"/>
      <c r="B58" s="85"/>
      <c r="C58" s="85"/>
      <c r="D58" s="100"/>
      <c r="E58" s="67"/>
      <c r="F58" s="67"/>
      <c r="G58" s="86"/>
      <c r="H58" s="87" t="s">
        <v>14</v>
      </c>
      <c r="I58" s="88" t="s">
        <v>80</v>
      </c>
      <c r="J58" s="89" t="str">
        <f>UPPER(IF(OR(I58="a",I58="as"),E56,IF(OR(I58="b",I58="bs"),E60,)))</f>
        <v>謝宗祐</v>
      </c>
      <c r="K58" s="90"/>
      <c r="L58" s="80"/>
      <c r="M58" s="93"/>
      <c r="N58" s="67"/>
      <c r="O58" s="77"/>
      <c r="P58" s="67"/>
      <c r="Q58" s="78"/>
      <c r="R58" s="70"/>
    </row>
    <row r="59" spans="1:18" s="71" customFormat="1" ht="9" customHeight="1">
      <c r="A59" s="73">
        <v>14</v>
      </c>
      <c r="B59" s="62">
        <f>IF($D59="","",VLOOKUP($D59,'[2]男雙準備名單'!$A$7:$V$71,20))</f>
        <v>0</v>
      </c>
      <c r="C59" s="62">
        <f>IF($D59="","",VLOOKUP($D59,'[2]男雙準備名單'!$A$7:$V$71,21))</f>
        <v>0</v>
      </c>
      <c r="D59" s="63">
        <v>7</v>
      </c>
      <c r="E59" s="62" t="str">
        <f>UPPER(IF($D59="","",VLOOKUP($D59,'[2]男雙準備名單'!$A$7:$V$71,2)))</f>
        <v>唐道申</v>
      </c>
      <c r="F59" s="62">
        <f>IF($D59="","",VLOOKUP($D59,'[2]男雙準備名單'!$A$7:$V$71,3))</f>
        <v>0</v>
      </c>
      <c r="G59" s="91"/>
      <c r="H59" s="62" t="str">
        <f>IF($D59="","",VLOOKUP($D59,'[2]男雙準備名單'!$A$7:$V$71,4))</f>
        <v>基隆中正公園網球場</v>
      </c>
      <c r="I59" s="92"/>
      <c r="J59" s="80" t="s">
        <v>81</v>
      </c>
      <c r="K59" s="93"/>
      <c r="L59" s="94"/>
      <c r="M59" s="103"/>
      <c r="N59" s="67"/>
      <c r="O59" s="77"/>
      <c r="P59" s="67"/>
      <c r="Q59" s="78"/>
      <c r="R59" s="70"/>
    </row>
    <row r="60" spans="1:18" s="71" customFormat="1" ht="9" customHeight="1">
      <c r="A60" s="73"/>
      <c r="B60" s="74"/>
      <c r="C60" s="74"/>
      <c r="D60" s="74"/>
      <c r="E60" s="62" t="str">
        <f>UPPER(IF($D59="","",VLOOKUP($D59,'[2]男雙準備名單'!$A$7:$V$71,7)))</f>
        <v>余奕彰</v>
      </c>
      <c r="F60" s="62">
        <f>IF($D59="","",VLOOKUP($D59,'[2]男雙準備名單'!$A$7:$V$71,8))</f>
        <v>0</v>
      </c>
      <c r="G60" s="91"/>
      <c r="H60" s="62" t="str">
        <f>IF($D59="","",VLOOKUP($D59,'[2]男雙準備名單'!$A$7:$V$71,9))</f>
        <v>基隆中正公園網球場</v>
      </c>
      <c r="I60" s="75"/>
      <c r="J60" s="80"/>
      <c r="K60" s="93"/>
      <c r="L60" s="95"/>
      <c r="M60" s="105"/>
      <c r="N60" s="67"/>
      <c r="O60" s="77"/>
      <c r="P60" s="67"/>
      <c r="Q60" s="78"/>
      <c r="R60" s="70"/>
    </row>
    <row r="61" spans="1:18" s="71" customFormat="1" ht="9" customHeight="1">
      <c r="A61" s="73"/>
      <c r="B61" s="74"/>
      <c r="C61" s="74"/>
      <c r="D61" s="97"/>
      <c r="E61" s="80"/>
      <c r="F61" s="80"/>
      <c r="G61" s="81"/>
      <c r="H61" s="80"/>
      <c r="I61" s="98"/>
      <c r="J61" s="67"/>
      <c r="K61" s="99"/>
      <c r="L61" s="83" t="str">
        <f>UPPER(IF(OR(K62="a",K62="as"),J57,IF(OR(K62="b",K62="bs"),J65,)))</f>
        <v>范修豪</v>
      </c>
      <c r="M61" s="93"/>
      <c r="N61" s="67"/>
      <c r="O61" s="77"/>
      <c r="P61" s="67"/>
      <c r="Q61" s="78"/>
      <c r="R61" s="70"/>
    </row>
    <row r="62" spans="1:18" s="71" customFormat="1" ht="9" customHeight="1">
      <c r="A62" s="73"/>
      <c r="B62" s="85"/>
      <c r="C62" s="85"/>
      <c r="D62" s="100"/>
      <c r="E62" s="67"/>
      <c r="F62" s="67"/>
      <c r="G62" s="86"/>
      <c r="H62" s="67"/>
      <c r="I62" s="101"/>
      <c r="J62" s="87" t="s">
        <v>14</v>
      </c>
      <c r="K62" s="88" t="s">
        <v>80</v>
      </c>
      <c r="L62" s="89" t="str">
        <f>UPPER(IF(OR(K62="a",K62="as"),J58,IF(OR(K62="b",K62="bs"),J66,)))</f>
        <v>謝宗祐</v>
      </c>
      <c r="M62" s="104"/>
      <c r="N62" s="80"/>
      <c r="O62" s="77"/>
      <c r="P62" s="67"/>
      <c r="Q62" s="78"/>
      <c r="R62" s="70"/>
    </row>
    <row r="63" spans="1:18" s="71" customFormat="1" ht="9" customHeight="1">
      <c r="A63" s="73">
        <v>15</v>
      </c>
      <c r="B63" s="62">
        <f>IF($D63="","",VLOOKUP($D63,'[2]男雙準備名單'!$A$7:$V$71,20))</f>
        <v>0</v>
      </c>
      <c r="C63" s="62">
        <f>IF($D63="","",VLOOKUP($D63,'[2]男雙準備名單'!$A$7:$V$71,21))</f>
        <v>0</v>
      </c>
      <c r="D63" s="63">
        <v>10</v>
      </c>
      <c r="E63" s="62" t="str">
        <f>UPPER(IF($D63="","",VLOOKUP($D63,'[2]男雙準備名單'!$A$7:$V$71,2)))</f>
        <v>王照宇</v>
      </c>
      <c r="F63" s="62">
        <f>IF($D63="","",VLOOKUP($D63,'[2]男雙準備名單'!$A$7:$V$71,3))</f>
        <v>0</v>
      </c>
      <c r="G63" s="91"/>
      <c r="H63" s="62">
        <f>IF($D63="","",VLOOKUP($D63,'[2]男雙準備名單'!$A$7:$V$71,4))</f>
        <v>0</v>
      </c>
      <c r="I63" s="66"/>
      <c r="J63" s="67"/>
      <c r="K63" s="93"/>
      <c r="L63" s="67">
        <v>63</v>
      </c>
      <c r="M63" s="107"/>
      <c r="N63" s="94"/>
      <c r="O63" s="77"/>
      <c r="P63" s="67"/>
      <c r="Q63" s="78"/>
      <c r="R63" s="70"/>
    </row>
    <row r="64" spans="1:18" s="71" customFormat="1" ht="9" customHeight="1">
      <c r="A64" s="73"/>
      <c r="B64" s="74"/>
      <c r="C64" s="74"/>
      <c r="D64" s="74"/>
      <c r="E64" s="62" t="str">
        <f>UPPER(IF($D63="","",VLOOKUP($D63,'[2]男雙準備名單'!$A$7:$V$71,7)))</f>
        <v>林睿駿</v>
      </c>
      <c r="F64" s="62">
        <f>IF($D63="","",VLOOKUP($D63,'[2]男雙準備名單'!$A$7:$V$71,8))</f>
        <v>0</v>
      </c>
      <c r="G64" s="91"/>
      <c r="H64" s="62">
        <f>IF($D63="","",VLOOKUP($D63,'[2]男雙準備名單'!$A$7:$V$71,9))</f>
        <v>0</v>
      </c>
      <c r="I64" s="75"/>
      <c r="J64" s="76">
        <f>IF(I64="a",E63,IF(I64="b",E65,""))</f>
      </c>
      <c r="K64" s="93"/>
      <c r="L64" s="67"/>
      <c r="M64" s="77"/>
      <c r="N64" s="80"/>
      <c r="O64" s="77"/>
      <c r="P64" s="67"/>
      <c r="Q64" s="78"/>
      <c r="R64" s="70"/>
    </row>
    <row r="65" spans="1:18" s="71" customFormat="1" ht="9" customHeight="1">
      <c r="A65" s="73"/>
      <c r="B65" s="74"/>
      <c r="C65" s="74"/>
      <c r="D65" s="74"/>
      <c r="E65" s="76"/>
      <c r="F65" s="76"/>
      <c r="G65" s="111"/>
      <c r="H65" s="76"/>
      <c r="I65" s="82"/>
      <c r="J65" s="83" t="str">
        <f>UPPER(IF(OR(I66="a",I66="as"),E63,IF(OR(I66="b",I66="bs"),E67,)))</f>
        <v>加藤匠</v>
      </c>
      <c r="K65" s="103"/>
      <c r="L65" s="67"/>
      <c r="M65" s="77"/>
      <c r="N65" s="80"/>
      <c r="O65" s="77"/>
      <c r="P65" s="67"/>
      <c r="Q65" s="78"/>
      <c r="R65" s="70"/>
    </row>
    <row r="66" spans="1:18" s="71" customFormat="1" ht="9" customHeight="1">
      <c r="A66" s="73"/>
      <c r="B66" s="85"/>
      <c r="C66" s="85"/>
      <c r="D66" s="85"/>
      <c r="E66" s="67"/>
      <c r="F66" s="67"/>
      <c r="G66" s="112"/>
      <c r="H66" s="87" t="s">
        <v>14</v>
      </c>
      <c r="I66" s="88" t="s">
        <v>82</v>
      </c>
      <c r="J66" s="89" t="str">
        <f>UPPER(IF(OR(I66="a",I66="as"),E64,IF(OR(I66="b",I66="bs"),E68,)))</f>
        <v>橋本謙二</v>
      </c>
      <c r="K66" s="104"/>
      <c r="L66" s="80"/>
      <c r="M66" s="77"/>
      <c r="N66" s="80"/>
      <c r="O66" s="77"/>
      <c r="P66" s="67"/>
      <c r="Q66" s="78"/>
      <c r="R66" s="70"/>
    </row>
    <row r="67" spans="1:18" s="71" customFormat="1" ht="9" customHeight="1">
      <c r="A67" s="61">
        <v>16</v>
      </c>
      <c r="B67" s="62">
        <f>IF($D67="","",VLOOKUP($D67,'[2]男雙準備名單'!$A$7:$V$71,20))</f>
        <v>0</v>
      </c>
      <c r="C67" s="62">
        <f>IF($D67="","",VLOOKUP($D67,'[2]男雙準備名單'!$A$7:$V$71,21))</f>
        <v>0</v>
      </c>
      <c r="D67" s="63">
        <v>16</v>
      </c>
      <c r="E67" s="64" t="str">
        <f>UPPER(IF($D67="","",VLOOKUP($D67,'[2]男雙準備名單'!$A$7:$V$71,2)))</f>
        <v>加藤匠</v>
      </c>
      <c r="F67" s="64">
        <f>IF($D67="","",VLOOKUP($D67,'[2]男雙準備名單'!$A$7:$V$71,3))</f>
        <v>0</v>
      </c>
      <c r="G67" s="65"/>
      <c r="H67" s="64">
        <f>IF($D67="","",VLOOKUP($D67,'[2]男雙準備名單'!$A$7:$V$71,4))</f>
        <v>0</v>
      </c>
      <c r="I67" s="92"/>
      <c r="J67" s="80">
        <v>64</v>
      </c>
      <c r="K67" s="77"/>
      <c r="L67" s="94"/>
      <c r="M67" s="84"/>
      <c r="N67" s="80"/>
      <c r="O67" s="77"/>
      <c r="P67" s="67"/>
      <c r="Q67" s="78"/>
      <c r="R67" s="70"/>
    </row>
    <row r="68" spans="1:18" s="71" customFormat="1" ht="9" customHeight="1">
      <c r="A68" s="73"/>
      <c r="B68" s="74"/>
      <c r="C68" s="74"/>
      <c r="D68" s="74"/>
      <c r="E68" s="64" t="str">
        <f>UPPER(IF($D67="","",VLOOKUP($D67,'[2]男雙準備名單'!$A$7:$V$71,7)))</f>
        <v>橋本謙二</v>
      </c>
      <c r="F68" s="64">
        <f>IF($D67="","",VLOOKUP($D67,'[2]男雙準備名單'!$A$7:$V$71,8))</f>
        <v>0</v>
      </c>
      <c r="G68" s="65"/>
      <c r="H68" s="64">
        <f>IF($D67="","",VLOOKUP($D67,'[2]男雙準備名單'!$A$7:$V$71,9))</f>
        <v>0</v>
      </c>
      <c r="I68" s="75"/>
      <c r="J68" s="80"/>
      <c r="K68" s="77"/>
      <c r="L68" s="95"/>
      <c r="M68" s="96"/>
      <c r="N68" s="80"/>
      <c r="O68" s="77"/>
      <c r="P68" s="67"/>
      <c r="Q68" s="78"/>
      <c r="R68" s="70"/>
    </row>
    <row r="69" spans="1:18" s="124" customFormat="1" ht="9" customHeight="1">
      <c r="A69" s="113"/>
      <c r="B69" s="114"/>
      <c r="C69" s="114"/>
      <c r="D69" s="115"/>
      <c r="E69" s="116"/>
      <c r="F69" s="116"/>
      <c r="G69" s="117"/>
      <c r="H69" s="116"/>
      <c r="I69" s="118"/>
      <c r="J69" s="119"/>
      <c r="K69" s="120"/>
      <c r="L69" s="121"/>
      <c r="M69" s="122"/>
      <c r="N69" s="121"/>
      <c r="O69" s="122"/>
      <c r="P69" s="119"/>
      <c r="Q69" s="120"/>
      <c r="R69" s="123"/>
    </row>
    <row r="70" spans="1:18" s="135" customFormat="1" ht="6" customHeight="1">
      <c r="A70" s="113"/>
      <c r="B70" s="125"/>
      <c r="C70" s="125"/>
      <c r="D70" s="126"/>
      <c r="E70" s="127"/>
      <c r="F70" s="127"/>
      <c r="G70" s="128"/>
      <c r="H70" s="127"/>
      <c r="I70" s="129"/>
      <c r="J70" s="119"/>
      <c r="K70" s="120"/>
      <c r="L70" s="130"/>
      <c r="M70" s="131"/>
      <c r="N70" s="130"/>
      <c r="O70" s="131"/>
      <c r="P70" s="132"/>
      <c r="Q70" s="133" t="s">
        <v>15</v>
      </c>
      <c r="R70" s="134"/>
    </row>
    <row r="71" spans="1:17" s="148" customFormat="1" ht="10.5" customHeight="1">
      <c r="A71" s="136" t="s">
        <v>16</v>
      </c>
      <c r="B71" s="137"/>
      <c r="C71" s="138"/>
      <c r="D71" s="139" t="s">
        <v>17</v>
      </c>
      <c r="E71" s="140" t="s">
        <v>18</v>
      </c>
      <c r="F71" s="141" t="s">
        <v>17</v>
      </c>
      <c r="G71" s="142" t="s">
        <v>18</v>
      </c>
      <c r="H71" s="140"/>
      <c r="I71" s="141" t="s">
        <v>17</v>
      </c>
      <c r="J71" s="140" t="s">
        <v>18</v>
      </c>
      <c r="K71" s="141" t="s">
        <v>17</v>
      </c>
      <c r="L71" s="142" t="s">
        <v>18</v>
      </c>
      <c r="M71" s="143"/>
      <c r="N71" s="144" t="s">
        <v>19</v>
      </c>
      <c r="O71" s="145"/>
      <c r="P71" s="146"/>
      <c r="Q71" s="147"/>
    </row>
    <row r="72" spans="1:17" s="148" customFormat="1" ht="9" customHeight="1">
      <c r="A72" s="149" t="s">
        <v>20</v>
      </c>
      <c r="B72" s="150"/>
      <c r="C72" s="151"/>
      <c r="D72" s="152">
        <v>1</v>
      </c>
      <c r="E72" s="153">
        <f>IF(D72&gt;$Q$79,,UPPER(VLOOKUP(D72,'[2]男雙準備名單'!$A$7:$R$23,2)))</f>
        <v>0</v>
      </c>
      <c r="F72" s="154" t="s">
        <v>21</v>
      </c>
      <c r="G72" s="155">
        <f>IF(F72&gt;$Q$79,,UPPER(VLOOKUP(F72,'[2]男雙準備名單'!$A$7:$R$23,2)))</f>
        <v>0</v>
      </c>
      <c r="H72" s="156"/>
      <c r="I72" s="157" t="s">
        <v>22</v>
      </c>
      <c r="J72" s="153">
        <f>IF(I72&gt;$Q$79,,UPPER(VLOOKUP(I72,'[2]男雙準備名單'!$A$7:$R$23,2)))</f>
        <v>0</v>
      </c>
      <c r="K72" s="157" t="s">
        <v>23</v>
      </c>
      <c r="L72" s="155">
        <f>IF(K72&gt;$Q$79,,UPPER(VLOOKUP(K72,'[2]男雙準備名單'!$A$7:$R$23,2)))</f>
        <v>0</v>
      </c>
      <c r="M72" s="158"/>
      <c r="N72" s="159" t="s">
        <v>24</v>
      </c>
      <c r="O72" s="160"/>
      <c r="P72" s="161"/>
      <c r="Q72" s="162"/>
    </row>
    <row r="73" spans="1:17" s="148" customFormat="1" ht="9" customHeight="1">
      <c r="A73" s="149" t="s">
        <v>25</v>
      </c>
      <c r="B73" s="150"/>
      <c r="C73" s="151"/>
      <c r="D73" s="152"/>
      <c r="E73" s="163">
        <f>IF(D72&gt;$Q$79,,UPPER(VLOOKUP(D72,'[2]男雙準備名單'!$A$7:$R$23,7)))</f>
        <v>0</v>
      </c>
      <c r="F73" s="154"/>
      <c r="G73" s="164">
        <f>IF(F72&gt;$Q$79,,UPPER(VLOOKUP(F72,'[2]男雙準備名單'!$A$7:$R$23,7)))</f>
        <v>0</v>
      </c>
      <c r="H73" s="156"/>
      <c r="I73" s="157"/>
      <c r="J73" s="163">
        <f>IF(I72&gt;$Q$79,,UPPER(VLOOKUP(I72,'[2]男雙準備名單'!$A$7:$R$23,7)))</f>
        <v>0</v>
      </c>
      <c r="K73" s="157"/>
      <c r="L73" s="164">
        <f>IF(K72&gt;$Q$79,,UPPER(VLOOKUP(K72,'[2]男雙準備名單'!$A$7:$R$23,7)))</f>
        <v>0</v>
      </c>
      <c r="M73" s="158"/>
      <c r="N73" s="165"/>
      <c r="O73" s="166"/>
      <c r="P73" s="167"/>
      <c r="Q73" s="168"/>
    </row>
    <row r="74" spans="1:17" s="148" customFormat="1" ht="9" customHeight="1">
      <c r="A74" s="169" t="s">
        <v>26</v>
      </c>
      <c r="B74" s="170"/>
      <c r="C74" s="171"/>
      <c r="D74" s="152">
        <v>2</v>
      </c>
      <c r="E74" s="163">
        <f>IF(D74&gt;$Q$79,,UPPER(VLOOKUP(D74,'[2]男雙準備名單'!$A$7:$R$23,2)))</f>
        <v>0</v>
      </c>
      <c r="F74" s="154" t="s">
        <v>27</v>
      </c>
      <c r="G74" s="164">
        <f>IF(F74&gt;$Q$79,,UPPER(VLOOKUP(F74,'[2]男雙準備名單'!$A$7:$R$23,2)))</f>
        <v>0</v>
      </c>
      <c r="H74" s="156"/>
      <c r="I74" s="157" t="s">
        <v>28</v>
      </c>
      <c r="J74" s="163">
        <f>IF(I74&gt;$Q$79,,UPPER(VLOOKUP(I74,'[2]男雙準備名單'!$A$7:$R$23,2)))</f>
        <v>0</v>
      </c>
      <c r="K74" s="157" t="s">
        <v>29</v>
      </c>
      <c r="L74" s="164">
        <f>IF(K74&gt;$Q$79,,UPPER(VLOOKUP(K74,'[2]男雙準備名單'!$A$7:$R$23,2)))</f>
        <v>0</v>
      </c>
      <c r="M74" s="158"/>
      <c r="N74" s="159" t="s">
        <v>30</v>
      </c>
      <c r="O74" s="160"/>
      <c r="P74" s="161"/>
      <c r="Q74" s="162"/>
    </row>
    <row r="75" spans="1:17" s="148" customFormat="1" ht="9" customHeight="1">
      <c r="A75" s="172"/>
      <c r="B75" s="173"/>
      <c r="C75" s="174"/>
      <c r="D75" s="152"/>
      <c r="E75" s="163">
        <f>IF(D74&gt;$Q$79,,UPPER(VLOOKUP(D74,'[2]男雙準備名單'!$A$7:$R$23,7)))</f>
        <v>0</v>
      </c>
      <c r="F75" s="154"/>
      <c r="G75" s="164">
        <f>IF(F74&gt;$Q$79,,UPPER(VLOOKUP(F74,'[2]男雙準備名單'!$A$7:$R$23,7)))</f>
        <v>0</v>
      </c>
      <c r="H75" s="156"/>
      <c r="I75" s="157"/>
      <c r="J75" s="163">
        <f>IF(I74&gt;$Q$79,,UPPER(VLOOKUP(I74,'[2]男雙準備名單'!$A$7:$R$23,7)))</f>
        <v>0</v>
      </c>
      <c r="K75" s="157"/>
      <c r="L75" s="164">
        <f>IF(K74&gt;$Q$79,,UPPER(VLOOKUP(K74,'[2]男雙準備名單'!$A$7:$R$23,7)))</f>
        <v>0</v>
      </c>
      <c r="M75" s="158"/>
      <c r="N75" s="149"/>
      <c r="O75" s="175"/>
      <c r="P75" s="176"/>
      <c r="Q75" s="158"/>
    </row>
    <row r="76" spans="1:17" s="148" customFormat="1" ht="9" customHeight="1">
      <c r="A76" s="177" t="s">
        <v>31</v>
      </c>
      <c r="B76" s="178"/>
      <c r="C76" s="179"/>
      <c r="D76" s="152">
        <v>3</v>
      </c>
      <c r="E76" s="163">
        <f>IF(D76&gt;$Q$79,,UPPER(VLOOKUP(D76,'[2]男雙準備名單'!$A$7:$R$23,2)))</f>
        <v>0</v>
      </c>
      <c r="F76" s="154" t="s">
        <v>32</v>
      </c>
      <c r="G76" s="164">
        <f>IF(F76&gt;$Q$79,,UPPER(VLOOKUP(F76,'[2]男雙準備名單'!$A$7:$R$23,2)))</f>
        <v>0</v>
      </c>
      <c r="H76" s="156"/>
      <c r="I76" s="157" t="s">
        <v>33</v>
      </c>
      <c r="J76" s="163">
        <f>IF(I76&gt;$Q$79,,UPPER(VLOOKUP(I76,'[2]男雙準備名單'!$A$7:$R$23,2)))</f>
        <v>0</v>
      </c>
      <c r="K76" s="157" t="s">
        <v>34</v>
      </c>
      <c r="L76" s="164">
        <f>IF(K76&gt;$Q$79,,UPPER(VLOOKUP(K76,'[2]男雙準備名單'!$A$7:$R$23,2)))</f>
        <v>0</v>
      </c>
      <c r="M76" s="158"/>
      <c r="N76" s="180"/>
      <c r="O76" s="181"/>
      <c r="P76" s="180"/>
      <c r="Q76" s="182"/>
    </row>
    <row r="77" spans="1:17" s="148" customFormat="1" ht="9" customHeight="1">
      <c r="A77" s="149" t="s">
        <v>20</v>
      </c>
      <c r="B77" s="150"/>
      <c r="C77" s="151"/>
      <c r="D77" s="152"/>
      <c r="E77" s="163">
        <f>IF(D76&gt;$Q$79,,UPPER(VLOOKUP(D76,'[2]男雙準備名單'!$A$7:$R$23,7)))</f>
        <v>0</v>
      </c>
      <c r="F77" s="154"/>
      <c r="G77" s="164">
        <f>IF(F76&gt;$Q$79,,UPPER(VLOOKUP(F76,'[2]男雙準備名單'!$A$7:$R$23,7)))</f>
        <v>0</v>
      </c>
      <c r="H77" s="156"/>
      <c r="I77" s="157"/>
      <c r="J77" s="163">
        <f>IF(I76&gt;$Q$79,,UPPER(VLOOKUP(I76,'[2]男雙準備名單'!$A$7:$R$23,7)))</f>
        <v>0</v>
      </c>
      <c r="K77" s="157"/>
      <c r="L77" s="164">
        <f>IF(K76&gt;$Q$79,,UPPER(VLOOKUP(K76,'[2]男雙準備名單'!$A$7:$R$23,7)))</f>
        <v>0</v>
      </c>
      <c r="M77" s="158"/>
      <c r="N77" s="159" t="s">
        <v>35</v>
      </c>
      <c r="O77" s="160"/>
      <c r="P77" s="161"/>
      <c r="Q77" s="162"/>
    </row>
    <row r="78" spans="1:17" s="148" customFormat="1" ht="9" customHeight="1">
      <c r="A78" s="149" t="s">
        <v>36</v>
      </c>
      <c r="B78" s="150"/>
      <c r="C78" s="183"/>
      <c r="D78" s="152">
        <v>4</v>
      </c>
      <c r="E78" s="163">
        <f>IF(D78&gt;$Q$79,,UPPER(VLOOKUP(D78,'[2]男雙準備名單'!$A$7:$R$23,2)))</f>
        <v>0</v>
      </c>
      <c r="F78" s="154" t="s">
        <v>37</v>
      </c>
      <c r="G78" s="164">
        <f>IF(F78&gt;$Q$79,,UPPER(VLOOKUP(F78,'[2]男雙準備名單'!$A$7:$R$23,2)))</f>
        <v>0</v>
      </c>
      <c r="H78" s="156"/>
      <c r="I78" s="157" t="s">
        <v>38</v>
      </c>
      <c r="J78" s="163">
        <f>IF(I78&gt;$Q$79,,UPPER(VLOOKUP(I78,'[2]男雙準備名單'!$A$7:$R$23,2)))</f>
        <v>0</v>
      </c>
      <c r="K78" s="157" t="s">
        <v>39</v>
      </c>
      <c r="L78" s="164">
        <f>IF(K78&gt;$Q$79,,UPPER(VLOOKUP(K78,'[2]男雙準備名單'!$A$7:$R$23,2)))</f>
        <v>0</v>
      </c>
      <c r="M78" s="158"/>
      <c r="N78" s="176"/>
      <c r="O78" s="175"/>
      <c r="P78" s="176"/>
      <c r="Q78" s="158"/>
    </row>
    <row r="79" spans="1:17" s="148" customFormat="1" ht="9" customHeight="1">
      <c r="A79" s="169" t="s">
        <v>40</v>
      </c>
      <c r="B79" s="170"/>
      <c r="C79" s="184"/>
      <c r="D79" s="185"/>
      <c r="E79" s="186">
        <f>IF(D78&gt;$Q$79,,UPPER(VLOOKUP(D78,'[2]男雙準備名單'!$A$7:$R$23,7)))</f>
        <v>0</v>
      </c>
      <c r="F79" s="187"/>
      <c r="G79" s="188">
        <f>IF(F78&gt;$Q$79,,UPPER(VLOOKUP(F78,'[2]男雙準備名單'!$A$7:$R$23,7)))</f>
        <v>0</v>
      </c>
      <c r="H79" s="189"/>
      <c r="I79" s="190"/>
      <c r="J79" s="186">
        <f>IF(I78&gt;$Q$79,,UPPER(VLOOKUP(I78,'[2]男雙準備名單'!$A$7:$R$23,7)))</f>
        <v>0</v>
      </c>
      <c r="K79" s="190"/>
      <c r="L79" s="188">
        <f>IF(K78&gt;$Q$79,,UPPER(VLOOKUP(K78,'[2]男雙準備名單'!$A$7:$R$23,7)))</f>
        <v>0</v>
      </c>
      <c r="M79" s="168"/>
      <c r="N79" s="180" t="str">
        <f>Q4</f>
        <v>王凌華</v>
      </c>
      <c r="O79" s="181"/>
      <c r="P79" s="180"/>
      <c r="Q79" s="191">
        <f>'[2]男雙準備名單'!$V$5</f>
        <v>0</v>
      </c>
    </row>
    <row r="80" spans="1:17" s="52" customFormat="1" ht="9.75">
      <c r="A80" s="41"/>
      <c r="B80" s="42" t="s">
        <v>5</v>
      </c>
      <c r="C80" s="49" t="str">
        <f>IF(OR(F78="Week 3",F78="Masters"),"CP","Rank")</f>
        <v>Rank</v>
      </c>
      <c r="D80" s="42" t="s">
        <v>41</v>
      </c>
      <c r="E80" s="46" t="s">
        <v>42</v>
      </c>
      <c r="F80" s="46" t="s">
        <v>43</v>
      </c>
      <c r="G80" s="47"/>
      <c r="H80" s="46" t="s">
        <v>44</v>
      </c>
      <c r="I80" s="48"/>
      <c r="J80" s="49" t="s">
        <v>9</v>
      </c>
      <c r="K80" s="50"/>
      <c r="L80" s="49" t="s">
        <v>10</v>
      </c>
      <c r="M80" s="50"/>
      <c r="N80" s="49" t="s">
        <v>11</v>
      </c>
      <c r="O80" s="50"/>
      <c r="P80" s="49" t="s">
        <v>12</v>
      </c>
      <c r="Q80" s="51"/>
    </row>
    <row r="81" spans="1:17" s="52" customFormat="1" ht="3.75" customHeight="1" thickBot="1">
      <c r="A81" s="53"/>
      <c r="B81" s="54"/>
      <c r="C81" s="55"/>
      <c r="D81" s="54"/>
      <c r="E81" s="56"/>
      <c r="F81" s="56"/>
      <c r="G81" s="57"/>
      <c r="H81" s="56"/>
      <c r="I81" s="58"/>
      <c r="J81" s="55"/>
      <c r="K81" s="59"/>
      <c r="L81" s="55"/>
      <c r="M81" s="59"/>
      <c r="N81" s="55"/>
      <c r="O81" s="59"/>
      <c r="P81" s="55"/>
      <c r="Q81" s="60"/>
    </row>
    <row r="82" spans="1:20" s="71" customFormat="1" ht="10.5" customHeight="1">
      <c r="A82" s="61">
        <v>17</v>
      </c>
      <c r="B82" s="62">
        <f>IF($D82="","",VLOOKUP($D82,'[2]男雙準備名單'!$A$7:$V$71,20))</f>
        <v>0</v>
      </c>
      <c r="C82" s="62">
        <f>IF($D82="","",VLOOKUP($D82,'[2]男雙準備名單'!$A$7:$V$71,21))</f>
        <v>0</v>
      </c>
      <c r="D82" s="63">
        <v>13</v>
      </c>
      <c r="E82" s="64" t="str">
        <f>UPPER(IF($D82="","",VLOOKUP($D82,'[2]男雙準備名單'!$A$7:$V$71,2)))</f>
        <v>薛予銘</v>
      </c>
      <c r="F82" s="64">
        <f>IF($D82="","",VLOOKUP($D82,'[2]男雙準備名單'!$A$7:$V$71,3))</f>
        <v>0</v>
      </c>
      <c r="G82" s="65"/>
      <c r="H82" s="64" t="str">
        <f>IF($D82="","",VLOOKUP($D82,'[2]男雙準備名單'!$A$7:$V$71,4))</f>
        <v>台灣大學</v>
      </c>
      <c r="I82" s="66"/>
      <c r="J82" s="67"/>
      <c r="K82" s="68"/>
      <c r="L82" s="67"/>
      <c r="M82" s="68"/>
      <c r="N82" s="67"/>
      <c r="O82" s="68"/>
      <c r="P82" s="67"/>
      <c r="Q82" s="69" t="s">
        <v>45</v>
      </c>
      <c r="R82" s="70"/>
      <c r="T82" s="72" t="e">
        <f>#REF!</f>
        <v>#REF!</v>
      </c>
    </row>
    <row r="83" spans="1:20" s="71" customFormat="1" ht="9" customHeight="1">
      <c r="A83" s="73"/>
      <c r="B83" s="74"/>
      <c r="C83" s="74"/>
      <c r="D83" s="74"/>
      <c r="E83" s="64" t="str">
        <f>UPPER(IF($D82="","",VLOOKUP($D82,'[2]男雙準備名單'!$A$7:$V$71,7)))</f>
        <v>陳勤霖</v>
      </c>
      <c r="F83" s="64">
        <f>IF($D82="","",VLOOKUP($D82,'[2]男雙準備名單'!$A$7:$V$71,8))</f>
        <v>0</v>
      </c>
      <c r="G83" s="65"/>
      <c r="H83" s="64" t="str">
        <f>IF($D82="","",VLOOKUP($D82,'[2]男雙準備名單'!$A$7:$V$71,9))</f>
        <v>台灣大學</v>
      </c>
      <c r="I83" s="75"/>
      <c r="J83" s="76">
        <f>IF(I83="a",E82,IF(I83="b",E84,""))</f>
      </c>
      <c r="K83" s="77"/>
      <c r="L83" s="67"/>
      <c r="M83" s="68"/>
      <c r="N83" s="67"/>
      <c r="O83" s="68"/>
      <c r="P83" s="67"/>
      <c r="Q83" s="78"/>
      <c r="R83" s="70"/>
      <c r="T83" s="79" t="e">
        <f>#REF!</f>
        <v>#REF!</v>
      </c>
    </row>
    <row r="84" spans="1:20" s="71" customFormat="1" ht="9" customHeight="1">
      <c r="A84" s="73"/>
      <c r="B84" s="74"/>
      <c r="C84" s="74"/>
      <c r="D84" s="74"/>
      <c r="E84" s="80"/>
      <c r="F84" s="80"/>
      <c r="G84" s="81"/>
      <c r="H84" s="80"/>
      <c r="I84" s="82"/>
      <c r="J84" s="83" t="str">
        <f>UPPER(IF(OR(I85="a",I85="as"),E82,IF(OR(I85="b",I85="bs"),E86,)))</f>
        <v>黃健峰</v>
      </c>
      <c r="K84" s="84"/>
      <c r="L84" s="67"/>
      <c r="M84" s="68"/>
      <c r="N84" s="67"/>
      <c r="O84" s="68"/>
      <c r="P84" s="67"/>
      <c r="Q84" s="78"/>
      <c r="R84" s="70"/>
      <c r="T84" s="79" t="e">
        <f>#REF!</f>
        <v>#REF!</v>
      </c>
    </row>
    <row r="85" spans="1:20" s="71" customFormat="1" ht="9" customHeight="1">
      <c r="A85" s="73"/>
      <c r="B85" s="85"/>
      <c r="C85" s="85"/>
      <c r="D85" s="85"/>
      <c r="E85" s="67"/>
      <c r="F85" s="67"/>
      <c r="G85" s="86"/>
      <c r="H85" s="87" t="s">
        <v>14</v>
      </c>
      <c r="I85" s="88" t="s">
        <v>77</v>
      </c>
      <c r="J85" s="89" t="str">
        <f>UPPER(IF(OR(I85="a",I85="as"),E83,IF(OR(I85="b",I85="bs"),E87,)))</f>
        <v>黃潤泰</v>
      </c>
      <c r="K85" s="90"/>
      <c r="L85" s="80"/>
      <c r="M85" s="77"/>
      <c r="N85" s="67"/>
      <c r="O85" s="68"/>
      <c r="P85" s="67"/>
      <c r="Q85" s="78"/>
      <c r="R85" s="70"/>
      <c r="T85" s="79" t="e">
        <f>#REF!</f>
        <v>#REF!</v>
      </c>
    </row>
    <row r="86" spans="1:20" s="71" customFormat="1" ht="9" customHeight="1">
      <c r="A86" s="73">
        <v>18</v>
      </c>
      <c r="B86" s="62">
        <f>IF($D86="","",VLOOKUP($D86,'[2]男雙準備名單'!$A$7:$V$71,20))</f>
        <v>0</v>
      </c>
      <c r="C86" s="62">
        <f>IF($D86="","",VLOOKUP($D86,'[2]男雙準備名單'!$A$7:$V$71,21))</f>
        <v>0</v>
      </c>
      <c r="D86" s="63">
        <v>29</v>
      </c>
      <c r="E86" s="62" t="str">
        <f>UPPER(IF($D86="","",VLOOKUP($D86,'[2]男雙準備名單'!$A$7:$V$71,2)))</f>
        <v>黃健峰</v>
      </c>
      <c r="F86" s="62">
        <f>IF($D86="","",VLOOKUP($D86,'[2]男雙準備名單'!$A$7:$V$71,3))</f>
        <v>0</v>
      </c>
      <c r="G86" s="91"/>
      <c r="H86" s="62" t="str">
        <f>IF($D86="","",VLOOKUP($D86,'[2]男雙準備名單'!$A$7:$V$71,4))</f>
        <v>新興國中</v>
      </c>
      <c r="I86" s="92"/>
      <c r="J86" s="80">
        <v>64</v>
      </c>
      <c r="K86" s="93"/>
      <c r="L86" s="94"/>
      <c r="M86" s="84"/>
      <c r="N86" s="67"/>
      <c r="O86" s="68"/>
      <c r="P86" s="67"/>
      <c r="Q86" s="78"/>
      <c r="R86" s="70"/>
      <c r="T86" s="79" t="e">
        <f>#REF!</f>
        <v>#REF!</v>
      </c>
    </row>
    <row r="87" spans="1:20" s="71" customFormat="1" ht="9" customHeight="1">
      <c r="A87" s="73"/>
      <c r="B87" s="74"/>
      <c r="C87" s="74"/>
      <c r="D87" s="74"/>
      <c r="E87" s="62" t="str">
        <f>UPPER(IF($D86="","",VLOOKUP($D86,'[2]男雙準備名單'!$A$7:$V$71,7)))</f>
        <v>黃潤泰</v>
      </c>
      <c r="F87" s="62">
        <f>IF($D86="","",VLOOKUP($D86,'[2]男雙準備名單'!$A$7:$V$71,8))</f>
        <v>0</v>
      </c>
      <c r="G87" s="91"/>
      <c r="H87" s="62" t="str">
        <f>IF($D86="","",VLOOKUP($D86,'[2]男雙準備名單'!$A$7:$V$71,9))</f>
        <v>新興國中</v>
      </c>
      <c r="I87" s="75"/>
      <c r="J87" s="80"/>
      <c r="K87" s="93"/>
      <c r="L87" s="95"/>
      <c r="M87" s="96"/>
      <c r="N87" s="67"/>
      <c r="O87" s="68"/>
      <c r="P87" s="67"/>
      <c r="Q87" s="78"/>
      <c r="R87" s="70"/>
      <c r="T87" s="79" t="e">
        <f>#REF!</f>
        <v>#REF!</v>
      </c>
    </row>
    <row r="88" spans="1:20" s="71" customFormat="1" ht="9" customHeight="1">
      <c r="A88" s="73"/>
      <c r="B88" s="74"/>
      <c r="C88" s="74"/>
      <c r="D88" s="97"/>
      <c r="E88" s="80"/>
      <c r="F88" s="80"/>
      <c r="G88" s="81"/>
      <c r="H88" s="80"/>
      <c r="I88" s="98"/>
      <c r="J88" s="67"/>
      <c r="K88" s="99"/>
      <c r="L88" s="83" t="str">
        <f>UPPER(IF(OR(K89="a",K89="as"),J84,IF(OR(K89="b",K89="bs"),J92,)))</f>
        <v>黃健峰</v>
      </c>
      <c r="M88" s="77"/>
      <c r="N88" s="67"/>
      <c r="O88" s="68"/>
      <c r="P88" s="67"/>
      <c r="Q88" s="78"/>
      <c r="R88" s="70"/>
      <c r="T88" s="79" t="e">
        <f>#REF!</f>
        <v>#REF!</v>
      </c>
    </row>
    <row r="89" spans="1:20" s="71" customFormat="1" ht="9" customHeight="1">
      <c r="A89" s="73"/>
      <c r="B89" s="85"/>
      <c r="C89" s="85"/>
      <c r="D89" s="100"/>
      <c r="E89" s="67"/>
      <c r="F89" s="67"/>
      <c r="G89" s="86"/>
      <c r="H89" s="67"/>
      <c r="I89" s="101"/>
      <c r="J89" s="87" t="s">
        <v>14</v>
      </c>
      <c r="K89" s="88" t="s">
        <v>80</v>
      </c>
      <c r="L89" s="89" t="str">
        <f>UPPER(IF(OR(K89="a",K89="as"),J85,IF(OR(K89="b",K89="bs"),J93,)))</f>
        <v>黃潤泰</v>
      </c>
      <c r="M89" s="90"/>
      <c r="N89" s="80"/>
      <c r="O89" s="77"/>
      <c r="P89" s="67"/>
      <c r="Q89" s="78"/>
      <c r="R89" s="70"/>
      <c r="T89" s="79" t="e">
        <f>#REF!</f>
        <v>#REF!</v>
      </c>
    </row>
    <row r="90" spans="1:20" s="71" customFormat="1" ht="9" customHeight="1">
      <c r="A90" s="73">
        <v>19</v>
      </c>
      <c r="B90" s="62">
        <f>IF($D90="","",VLOOKUP($D90,'[2]男雙準備名單'!$A$7:$V$71,20))</f>
        <v>0</v>
      </c>
      <c r="C90" s="62">
        <f>IF($D90="","",VLOOKUP($D90,'[2]男雙準備名單'!$A$7:$V$71,21))</f>
        <v>0</v>
      </c>
      <c r="D90" s="63">
        <v>54</v>
      </c>
      <c r="E90" s="62" t="str">
        <f>UPPER(IF($D90="","",VLOOKUP($D90,'[2]男雙準備名單'!$A$7:$V$71,2)))</f>
        <v>李旻桓</v>
      </c>
      <c r="F90" s="62">
        <f>IF($D90="","",VLOOKUP($D90,'[2]男雙準備名單'!$A$7:$V$71,3))</f>
        <v>0</v>
      </c>
      <c r="G90" s="91"/>
      <c r="H90" s="62" t="str">
        <f>IF($D90="","",VLOOKUP($D90,'[2]男雙準備名單'!$A$7:$V$71,4))</f>
        <v>中國文化大學</v>
      </c>
      <c r="I90" s="66"/>
      <c r="J90" s="67"/>
      <c r="K90" s="93"/>
      <c r="L90" s="67">
        <v>64</v>
      </c>
      <c r="M90" s="93"/>
      <c r="N90" s="94"/>
      <c r="O90" s="77"/>
      <c r="P90" s="67"/>
      <c r="Q90" s="78"/>
      <c r="R90" s="70"/>
      <c r="T90" s="79" t="e">
        <f>#REF!</f>
        <v>#REF!</v>
      </c>
    </row>
    <row r="91" spans="1:20" s="71" customFormat="1" ht="9" customHeight="1" thickBot="1">
      <c r="A91" s="73"/>
      <c r="B91" s="74"/>
      <c r="C91" s="74"/>
      <c r="D91" s="74"/>
      <c r="E91" s="62" t="str">
        <f>UPPER(IF($D90="","",VLOOKUP($D90,'[2]男雙準備名單'!$A$7:$V$71,7)))</f>
        <v>白峻豪</v>
      </c>
      <c r="F91" s="62">
        <f>IF($D90="","",VLOOKUP($D90,'[2]男雙準備名單'!$A$7:$V$71,8))</f>
        <v>0</v>
      </c>
      <c r="G91" s="91"/>
      <c r="H91" s="62" t="str">
        <f>IF($D90="","",VLOOKUP($D90,'[2]男雙準備名單'!$A$7:$V$71,9))</f>
        <v>中國文化大學</v>
      </c>
      <c r="I91" s="75"/>
      <c r="J91" s="76">
        <f>IF(I91="a",E90,IF(I91="b",E92,""))</f>
      </c>
      <c r="K91" s="93"/>
      <c r="L91" s="67"/>
      <c r="M91" s="93"/>
      <c r="N91" s="80"/>
      <c r="O91" s="77"/>
      <c r="P91" s="67"/>
      <c r="Q91" s="78"/>
      <c r="R91" s="70"/>
      <c r="T91" s="102" t="e">
        <f>#REF!</f>
        <v>#REF!</v>
      </c>
    </row>
    <row r="92" spans="1:18" s="71" customFormat="1" ht="9" customHeight="1">
      <c r="A92" s="73"/>
      <c r="B92" s="74"/>
      <c r="C92" s="74"/>
      <c r="D92" s="97"/>
      <c r="E92" s="80"/>
      <c r="F92" s="80"/>
      <c r="G92" s="81"/>
      <c r="H92" s="80"/>
      <c r="I92" s="82"/>
      <c r="J92" s="83" t="str">
        <f>UPPER(IF(OR(I93="a",I93="as"),E90,IF(OR(I93="b",I93="bs"),E94,)))</f>
        <v>朱耀庭</v>
      </c>
      <c r="K92" s="103"/>
      <c r="L92" s="67"/>
      <c r="M92" s="93"/>
      <c r="N92" s="80"/>
      <c r="O92" s="77"/>
      <c r="P92" s="67"/>
      <c r="Q92" s="78"/>
      <c r="R92" s="70"/>
    </row>
    <row r="93" spans="1:18" s="71" customFormat="1" ht="9" customHeight="1">
      <c r="A93" s="73"/>
      <c r="B93" s="85"/>
      <c r="C93" s="85"/>
      <c r="D93" s="100"/>
      <c r="E93" s="67"/>
      <c r="F93" s="67"/>
      <c r="G93" s="86"/>
      <c r="H93" s="87" t="s">
        <v>14</v>
      </c>
      <c r="I93" s="88" t="s">
        <v>82</v>
      </c>
      <c r="J93" s="89" t="str">
        <f>UPPER(IF(OR(I93="a",I93="as"),E91,IF(OR(I93="b",I93="bs"),E95,)))</f>
        <v>游昆傑</v>
      </c>
      <c r="K93" s="104"/>
      <c r="L93" s="80"/>
      <c r="M93" s="93"/>
      <c r="N93" s="80"/>
      <c r="O93" s="77"/>
      <c r="P93" s="67"/>
      <c r="Q93" s="78"/>
      <c r="R93" s="70"/>
    </row>
    <row r="94" spans="1:18" s="71" customFormat="1" ht="9" customHeight="1">
      <c r="A94" s="73">
        <v>20</v>
      </c>
      <c r="B94" s="62">
        <f>IF($D94="","",VLOOKUP($D94,'[2]男雙準備名單'!$A$7:$V$71,20))</f>
        <v>0</v>
      </c>
      <c r="C94" s="62">
        <f>IF($D94="","",VLOOKUP($D94,'[2]男雙準備名單'!$A$7:$V$71,21))</f>
        <v>0</v>
      </c>
      <c r="D94" s="63">
        <v>47</v>
      </c>
      <c r="E94" s="62" t="str">
        <f>UPPER(IF($D94="","",VLOOKUP($D94,'[2]男雙準備名單'!$A$7:$V$71,2)))</f>
        <v>朱耀庭</v>
      </c>
      <c r="F94" s="62">
        <f>IF($D94="","",VLOOKUP($D94,'[2]男雙準備名單'!$A$7:$V$71,3))</f>
        <v>0</v>
      </c>
      <c r="G94" s="91"/>
      <c r="H94" s="62">
        <f>IF($D94="","",VLOOKUP($D94,'[2]男雙準備名單'!$A$7:$V$71,4))</f>
        <v>0</v>
      </c>
      <c r="I94" s="92"/>
      <c r="J94" s="80"/>
      <c r="K94" s="77"/>
      <c r="L94" s="94"/>
      <c r="M94" s="103"/>
      <c r="N94" s="80"/>
      <c r="O94" s="77"/>
      <c r="P94" s="67"/>
      <c r="Q94" s="78"/>
      <c r="R94" s="70"/>
    </row>
    <row r="95" spans="1:18" s="71" customFormat="1" ht="9" customHeight="1">
      <c r="A95" s="73"/>
      <c r="B95" s="74"/>
      <c r="C95" s="74"/>
      <c r="D95" s="74"/>
      <c r="E95" s="62" t="str">
        <f>UPPER(IF($D94="","",VLOOKUP($D94,'[2]男雙準備名單'!$A$7:$V$71,7)))</f>
        <v>游昆傑</v>
      </c>
      <c r="F95" s="62">
        <f>IF($D94="","",VLOOKUP($D94,'[2]男雙準備名單'!$A$7:$V$71,8))</f>
        <v>0</v>
      </c>
      <c r="G95" s="91"/>
      <c r="H95" s="62">
        <f>IF($D94="","",VLOOKUP($D94,'[2]男雙準備名單'!$A$7:$V$71,9))</f>
        <v>0</v>
      </c>
      <c r="I95" s="75"/>
      <c r="J95" s="80"/>
      <c r="K95" s="77"/>
      <c r="L95" s="95"/>
      <c r="M95" s="105"/>
      <c r="N95" s="80"/>
      <c r="O95" s="77"/>
      <c r="P95" s="67"/>
      <c r="Q95" s="78"/>
      <c r="R95" s="70"/>
    </row>
    <row r="96" spans="1:18" s="71" customFormat="1" ht="9" customHeight="1">
      <c r="A96" s="73"/>
      <c r="B96" s="74"/>
      <c r="C96" s="74"/>
      <c r="D96" s="74"/>
      <c r="E96" s="80"/>
      <c r="F96" s="80"/>
      <c r="G96" s="81"/>
      <c r="H96" s="80"/>
      <c r="I96" s="98"/>
      <c r="J96" s="67"/>
      <c r="K96" s="68"/>
      <c r="L96" s="80"/>
      <c r="M96" s="99"/>
      <c r="N96" s="83" t="str">
        <f>UPPER(IF(OR(M97="a",M97="as"),L88,IF(OR(M97="b",M97="bs"),L104,)))</f>
        <v>黃健峰</v>
      </c>
      <c r="O96" s="77"/>
      <c r="P96" s="67"/>
      <c r="Q96" s="78"/>
      <c r="R96" s="70"/>
    </row>
    <row r="97" spans="1:18" s="71" customFormat="1" ht="9" customHeight="1">
      <c r="A97" s="73"/>
      <c r="B97" s="85"/>
      <c r="C97" s="85"/>
      <c r="D97" s="85"/>
      <c r="E97" s="67"/>
      <c r="F97" s="67"/>
      <c r="G97" s="86"/>
      <c r="H97" s="67"/>
      <c r="I97" s="101"/>
      <c r="J97" s="67"/>
      <c r="K97" s="68"/>
      <c r="L97" s="87" t="s">
        <v>14</v>
      </c>
      <c r="M97" s="88" t="s">
        <v>80</v>
      </c>
      <c r="N97" s="89" t="str">
        <f>UPPER(IF(OR(M97="a",M97="as"),L89,IF(OR(M97="b",M97="bs"),L105,)))</f>
        <v>黃潤泰</v>
      </c>
      <c r="O97" s="90"/>
      <c r="P97" s="80"/>
      <c r="Q97" s="106"/>
      <c r="R97" s="70"/>
    </row>
    <row r="98" spans="1:18" s="71" customFormat="1" ht="9" customHeight="1">
      <c r="A98" s="73">
        <v>21</v>
      </c>
      <c r="B98" s="62">
        <f>IF($D98="","",VLOOKUP($D98,'[2]男雙準備名單'!$A$7:$V$71,20))</f>
        <v>0</v>
      </c>
      <c r="C98" s="62">
        <f>IF($D98="","",VLOOKUP($D98,'[2]男雙準備名單'!$A$7:$V$71,21))</f>
        <v>0</v>
      </c>
      <c r="D98" s="63">
        <v>4</v>
      </c>
      <c r="E98" s="64" t="str">
        <f>UPPER(IF($D98="","",VLOOKUP($D98,'[2]男雙準備名單'!$A$7:$V$71,2)))</f>
        <v>蔡俊盛</v>
      </c>
      <c r="F98" s="64">
        <f>IF($D98="","",VLOOKUP($D98,'[2]男雙準備名單'!$A$7:$V$71,3))</f>
        <v>0</v>
      </c>
      <c r="G98" s="65"/>
      <c r="H98" s="64" t="str">
        <f>IF($D98="","",VLOOKUP($D98,'[2]男雙準備名單'!$A$7:$V$71,4))</f>
        <v>銳朋聯誼會</v>
      </c>
      <c r="I98" s="66"/>
      <c r="J98" s="67"/>
      <c r="K98" s="68"/>
      <c r="L98" s="67"/>
      <c r="M98" s="93"/>
      <c r="N98" s="67">
        <v>63</v>
      </c>
      <c r="O98" s="93"/>
      <c r="P98" s="67"/>
      <c r="Q98" s="106"/>
      <c r="R98" s="70"/>
    </row>
    <row r="99" spans="1:18" s="71" customFormat="1" ht="9" customHeight="1">
      <c r="A99" s="73"/>
      <c r="B99" s="74"/>
      <c r="C99" s="74"/>
      <c r="D99" s="74"/>
      <c r="E99" s="64" t="str">
        <f>UPPER(IF($D98="","",VLOOKUP($D98,'[2]男雙準備名單'!$A$7:$V$71,7)))</f>
        <v>林崇堅</v>
      </c>
      <c r="F99" s="64">
        <f>IF($D98="","",VLOOKUP($D98,'[2]男雙準備名單'!$A$7:$V$71,8))</f>
        <v>0</v>
      </c>
      <c r="G99" s="65"/>
      <c r="H99" s="64" t="str">
        <f>IF($D98="","",VLOOKUP($D98,'[2]男雙準備名單'!$A$7:$V$71,9))</f>
        <v>銳朋聯誼會</v>
      </c>
      <c r="I99" s="75"/>
      <c r="J99" s="76">
        <f>IF(I99="a",E98,IF(I99="b",E100,""))</f>
      </c>
      <c r="K99" s="77"/>
      <c r="L99" s="67"/>
      <c r="M99" s="93"/>
      <c r="N99" s="67"/>
      <c r="O99" s="93"/>
      <c r="P99" s="67"/>
      <c r="Q99" s="106"/>
      <c r="R99" s="70"/>
    </row>
    <row r="100" spans="1:18" s="71" customFormat="1" ht="9" customHeight="1">
      <c r="A100" s="73"/>
      <c r="B100" s="74"/>
      <c r="C100" s="74"/>
      <c r="D100" s="74"/>
      <c r="E100" s="80"/>
      <c r="F100" s="80"/>
      <c r="G100" s="81"/>
      <c r="H100" s="80"/>
      <c r="I100" s="82"/>
      <c r="J100" s="83" t="str">
        <f>UPPER(IF(OR(I101="a",I101="as"),E98,IF(OR(I101="b",I101="bs"),E102,)))</f>
        <v>蔡俊盛</v>
      </c>
      <c r="K100" s="84"/>
      <c r="L100" s="67"/>
      <c r="M100" s="93"/>
      <c r="N100" s="67"/>
      <c r="O100" s="93"/>
      <c r="P100" s="67"/>
      <c r="Q100" s="106"/>
      <c r="R100" s="70"/>
    </row>
    <row r="101" spans="1:18" s="71" customFormat="1" ht="9" customHeight="1">
      <c r="A101" s="73"/>
      <c r="B101" s="85"/>
      <c r="C101" s="85"/>
      <c r="D101" s="85"/>
      <c r="E101" s="67"/>
      <c r="F101" s="67"/>
      <c r="G101" s="86"/>
      <c r="H101" s="87" t="s">
        <v>14</v>
      </c>
      <c r="I101" s="88" t="s">
        <v>80</v>
      </c>
      <c r="J101" s="89" t="str">
        <f>UPPER(IF(OR(I101="a",I101="as"),E99,IF(OR(I101="b",I101="bs"),E103,)))</f>
        <v>林崇堅</v>
      </c>
      <c r="K101" s="90"/>
      <c r="L101" s="80"/>
      <c r="M101" s="93"/>
      <c r="N101" s="67"/>
      <c r="O101" s="93"/>
      <c r="P101" s="67"/>
      <c r="Q101" s="106"/>
      <c r="R101" s="70"/>
    </row>
    <row r="102" spans="1:18" s="71" customFormat="1" ht="9" customHeight="1">
      <c r="A102" s="73">
        <v>22</v>
      </c>
      <c r="B102" s="62">
        <f>IF($D102="","",VLOOKUP($D102,'[2]男雙準備名單'!$A$7:$V$71,20))</f>
        <v>0</v>
      </c>
      <c r="C102" s="62">
        <f>IF($D102="","",VLOOKUP($D102,'[2]男雙準備名單'!$A$7:$V$71,21))</f>
        <v>0</v>
      </c>
      <c r="D102" s="63">
        <v>48</v>
      </c>
      <c r="E102" s="62" t="str">
        <f>UPPER(IF($D102="","",VLOOKUP($D102,'[2]男雙準備名單'!$A$7:$V$71,2)))</f>
        <v>陳信全</v>
      </c>
      <c r="F102" s="62">
        <f>IF($D102="","",VLOOKUP($D102,'[2]男雙準備名單'!$A$7:$V$71,3))</f>
        <v>0</v>
      </c>
      <c r="G102" s="91"/>
      <c r="H102" s="62" t="str">
        <f>IF($D102="","",VLOOKUP($D102,'[2]男雙準備名單'!$A$7:$V$71,4))</f>
        <v>北台灣技術學院</v>
      </c>
      <c r="I102" s="92"/>
      <c r="J102" s="80">
        <v>75</v>
      </c>
      <c r="K102" s="93"/>
      <c r="L102" s="94"/>
      <c r="M102" s="103"/>
      <c r="N102" s="67"/>
      <c r="O102" s="93"/>
      <c r="P102" s="67"/>
      <c r="Q102" s="106"/>
      <c r="R102" s="70"/>
    </row>
    <row r="103" spans="1:18" s="71" customFormat="1" ht="9" customHeight="1">
      <c r="A103" s="73"/>
      <c r="B103" s="74"/>
      <c r="C103" s="74"/>
      <c r="D103" s="74"/>
      <c r="E103" s="62" t="str">
        <f>UPPER(IF($D102="","",VLOOKUP($D102,'[2]男雙準備名單'!$A$7:$V$71,7)))</f>
        <v>鄭之岳</v>
      </c>
      <c r="F103" s="62">
        <f>IF($D102="","",VLOOKUP($D102,'[2]男雙準備名單'!$A$7:$V$71,8))</f>
        <v>0</v>
      </c>
      <c r="G103" s="91"/>
      <c r="H103" s="62" t="str">
        <f>IF($D102="","",VLOOKUP($D102,'[2]男雙準備名單'!$A$7:$V$71,9))</f>
        <v>北台灣技術學院</v>
      </c>
      <c r="I103" s="75"/>
      <c r="J103" s="80"/>
      <c r="K103" s="93"/>
      <c r="L103" s="95"/>
      <c r="M103" s="105"/>
      <c r="N103" s="67"/>
      <c r="O103" s="93"/>
      <c r="P103" s="67"/>
      <c r="Q103" s="106"/>
      <c r="R103" s="70"/>
    </row>
    <row r="104" spans="1:18" s="71" customFormat="1" ht="9" customHeight="1">
      <c r="A104" s="73"/>
      <c r="B104" s="74"/>
      <c r="C104" s="74"/>
      <c r="D104" s="97"/>
      <c r="E104" s="80"/>
      <c r="F104" s="80"/>
      <c r="G104" s="81"/>
      <c r="H104" s="80"/>
      <c r="I104" s="98"/>
      <c r="J104" s="67"/>
      <c r="K104" s="99"/>
      <c r="L104" s="83" t="str">
        <f>UPPER(IF(OR(K105="a",K105="as"),J100,IF(OR(K105="b",K105="bs"),J108,)))</f>
        <v>王世樺</v>
      </c>
      <c r="M104" s="93"/>
      <c r="N104" s="67"/>
      <c r="O104" s="93"/>
      <c r="P104" s="67"/>
      <c r="Q104" s="106"/>
      <c r="R104" s="70"/>
    </row>
    <row r="105" spans="1:18" s="71" customFormat="1" ht="9" customHeight="1">
      <c r="A105" s="73"/>
      <c r="B105" s="85"/>
      <c r="C105" s="85"/>
      <c r="D105" s="100"/>
      <c r="E105" s="67"/>
      <c r="F105" s="67"/>
      <c r="G105" s="86"/>
      <c r="H105" s="67"/>
      <c r="I105" s="101"/>
      <c r="J105" s="87" t="s">
        <v>14</v>
      </c>
      <c r="K105" s="88" t="s">
        <v>82</v>
      </c>
      <c r="L105" s="89" t="str">
        <f>UPPER(IF(OR(K105="a",K105="as"),J101,IF(OR(K105="b",K105="bs"),J109,)))</f>
        <v>莊介甫</v>
      </c>
      <c r="M105" s="104"/>
      <c r="N105" s="80"/>
      <c r="O105" s="93"/>
      <c r="P105" s="67"/>
      <c r="Q105" s="106"/>
      <c r="R105" s="70"/>
    </row>
    <row r="106" spans="1:18" s="71" customFormat="1" ht="9" customHeight="1">
      <c r="A106" s="73">
        <v>23</v>
      </c>
      <c r="B106" s="62">
        <f>IF($D106="","",VLOOKUP($D106,'[2]男雙準備名單'!$A$7:$V$71,20))</f>
        <v>0</v>
      </c>
      <c r="C106" s="62">
        <f>IF($D106="","",VLOOKUP($D106,'[2]男雙準備名單'!$A$7:$V$71,21))</f>
        <v>0</v>
      </c>
      <c r="D106" s="63">
        <v>36</v>
      </c>
      <c r="E106" s="62" t="str">
        <f>UPPER(IF($D106="","",VLOOKUP($D106,'[2]男雙準備名單'!$A$7:$V$71,2)))</f>
        <v>陳家豪</v>
      </c>
      <c r="F106" s="62">
        <f>IF($D106="","",VLOOKUP($D106,'[2]男雙準備名單'!$A$7:$V$71,3))</f>
        <v>0</v>
      </c>
      <c r="G106" s="91"/>
      <c r="H106" s="62" t="str">
        <f>IF($D106="","",VLOOKUP($D106,'[2]男雙準備名單'!$A$7:$V$71,4))</f>
        <v>台灣銀行</v>
      </c>
      <c r="I106" s="66"/>
      <c r="J106" s="67"/>
      <c r="K106" s="93"/>
      <c r="L106" s="67">
        <v>62</v>
      </c>
      <c r="M106" s="107"/>
      <c r="N106" s="94"/>
      <c r="O106" s="93"/>
      <c r="P106" s="67"/>
      <c r="Q106" s="106"/>
      <c r="R106" s="70"/>
    </row>
    <row r="107" spans="1:18" s="71" customFormat="1" ht="9" customHeight="1">
      <c r="A107" s="73"/>
      <c r="B107" s="74"/>
      <c r="C107" s="74"/>
      <c r="D107" s="74"/>
      <c r="E107" s="62" t="str">
        <f>UPPER(IF($D106="","",VLOOKUP($D106,'[2]男雙準備名單'!$A$7:$V$71,7)))</f>
        <v>古清文</v>
      </c>
      <c r="F107" s="62">
        <f>IF($D106="","",VLOOKUP($D106,'[2]男雙準備名單'!$A$7:$V$71,8))</f>
        <v>0</v>
      </c>
      <c r="G107" s="91"/>
      <c r="H107" s="62" t="str">
        <f>IF($D106="","",VLOOKUP($D106,'[2]男雙準備名單'!$A$7:$V$71,9))</f>
        <v>國際漢語出版社</v>
      </c>
      <c r="I107" s="75"/>
      <c r="J107" s="76">
        <f>IF(I107="a",E106,IF(I107="b",E108,""))</f>
      </c>
      <c r="K107" s="93"/>
      <c r="L107" s="67"/>
      <c r="M107" s="77"/>
      <c r="N107" s="80"/>
      <c r="O107" s="93"/>
      <c r="P107" s="67"/>
      <c r="Q107" s="106"/>
      <c r="R107" s="70"/>
    </row>
    <row r="108" spans="1:18" s="71" customFormat="1" ht="9" customHeight="1">
      <c r="A108" s="73"/>
      <c r="B108" s="74"/>
      <c r="C108" s="74"/>
      <c r="D108" s="97"/>
      <c r="E108" s="80"/>
      <c r="F108" s="80"/>
      <c r="G108" s="81"/>
      <c r="H108" s="80"/>
      <c r="I108" s="82"/>
      <c r="J108" s="83" t="str">
        <f>UPPER(IF(OR(I109="a",I109="as"),E106,IF(OR(I109="b",I109="bs"),E110,)))</f>
        <v>王世樺</v>
      </c>
      <c r="K108" s="103"/>
      <c r="L108" s="67"/>
      <c r="M108" s="77"/>
      <c r="N108" s="80"/>
      <c r="O108" s="93"/>
      <c r="P108" s="67"/>
      <c r="Q108" s="106"/>
      <c r="R108" s="70"/>
    </row>
    <row r="109" spans="1:18" s="71" customFormat="1" ht="9" customHeight="1">
      <c r="A109" s="73"/>
      <c r="B109" s="85"/>
      <c r="C109" s="85"/>
      <c r="D109" s="100"/>
      <c r="E109" s="67"/>
      <c r="F109" s="67"/>
      <c r="G109" s="86"/>
      <c r="H109" s="87" t="s">
        <v>14</v>
      </c>
      <c r="I109" s="88" t="s">
        <v>82</v>
      </c>
      <c r="J109" s="89" t="str">
        <f>UPPER(IF(OR(I109="a",I109="as"),E107,IF(OR(I109="b",I109="bs"),E111,)))</f>
        <v>莊介甫</v>
      </c>
      <c r="K109" s="104"/>
      <c r="L109" s="80"/>
      <c r="M109" s="77"/>
      <c r="N109" s="80"/>
      <c r="O109" s="93"/>
      <c r="P109" s="67"/>
      <c r="Q109" s="106"/>
      <c r="R109" s="70"/>
    </row>
    <row r="110" spans="1:18" s="71" customFormat="1" ht="9" customHeight="1">
      <c r="A110" s="61">
        <v>24</v>
      </c>
      <c r="B110" s="62">
        <f>IF($D110="","",VLOOKUP($D110,'[2]男雙準備名單'!$A$7:$V$71,20))</f>
        <v>0</v>
      </c>
      <c r="C110" s="62">
        <f>IF($D110="","",VLOOKUP($D110,'[2]男雙準備名單'!$A$7:$V$71,21))</f>
        <v>0</v>
      </c>
      <c r="D110" s="63">
        <v>22</v>
      </c>
      <c r="E110" s="62" t="str">
        <f>UPPER(IF($D110="","",VLOOKUP($D110,'[2]男雙準備名單'!$A$7:$V$71,2)))</f>
        <v>王世樺</v>
      </c>
      <c r="F110" s="62">
        <f>IF($D110="","",VLOOKUP($D110,'[2]男雙準備名單'!$A$7:$V$71,3))</f>
        <v>0</v>
      </c>
      <c r="G110" s="91"/>
      <c r="H110" s="62" t="str">
        <f>IF($D110="","",VLOOKUP($D110,'[2]男雙準備名單'!$A$7:$V$71,4))</f>
        <v>台北市蘭興網球場</v>
      </c>
      <c r="I110" s="92"/>
      <c r="J110" s="80">
        <v>60</v>
      </c>
      <c r="K110" s="77"/>
      <c r="L110" s="94"/>
      <c r="M110" s="84"/>
      <c r="N110" s="80"/>
      <c r="O110" s="93"/>
      <c r="P110" s="67"/>
      <c r="Q110" s="106"/>
      <c r="R110" s="70"/>
    </row>
    <row r="111" spans="1:18" s="71" customFormat="1" ht="9" customHeight="1">
      <c r="A111" s="73"/>
      <c r="B111" s="74"/>
      <c r="C111" s="74"/>
      <c r="D111" s="74"/>
      <c r="E111" s="62" t="str">
        <f>UPPER(IF($D110="","",VLOOKUP($D110,'[2]男雙準備名單'!$A$7:$V$71,7)))</f>
        <v>莊介甫</v>
      </c>
      <c r="F111" s="62">
        <f>IF($D110="","",VLOOKUP($D110,'[2]男雙準備名單'!$A$7:$V$71,8))</f>
        <v>0</v>
      </c>
      <c r="G111" s="91"/>
      <c r="H111" s="62" t="str">
        <f>IF($D110="","",VLOOKUP($D110,'[2]男雙準備名單'!$A$7:$V$71,9))</f>
        <v>台北市蘭興網球場</v>
      </c>
      <c r="I111" s="75"/>
      <c r="J111" s="80"/>
      <c r="K111" s="77"/>
      <c r="L111" s="95"/>
      <c r="M111" s="96"/>
      <c r="N111" s="80"/>
      <c r="O111" s="93"/>
      <c r="P111" s="67"/>
      <c r="Q111" s="106"/>
      <c r="R111" s="70"/>
    </row>
    <row r="112" spans="1:18" s="71" customFormat="1" ht="9" customHeight="1">
      <c r="A112" s="73"/>
      <c r="B112" s="74"/>
      <c r="C112" s="74"/>
      <c r="D112" s="97"/>
      <c r="E112" s="80"/>
      <c r="F112" s="80"/>
      <c r="G112" s="81"/>
      <c r="H112" s="80"/>
      <c r="I112" s="98"/>
      <c r="J112" s="67"/>
      <c r="K112" s="68"/>
      <c r="L112" s="80"/>
      <c r="M112" s="77"/>
      <c r="N112" s="77"/>
      <c r="O112" s="99"/>
      <c r="P112" s="83" t="str">
        <f>UPPER(IF(OR(O113="a",O113="as"),N96,IF(OR(O113="b",O113="bs"),N128,)))</f>
        <v>黃健峰</v>
      </c>
      <c r="Q112" s="108"/>
      <c r="R112" s="70"/>
    </row>
    <row r="113" spans="1:18" s="71" customFormat="1" ht="9" customHeight="1">
      <c r="A113" s="73"/>
      <c r="B113" s="85"/>
      <c r="C113" s="85"/>
      <c r="D113" s="100"/>
      <c r="E113" s="67"/>
      <c r="F113" s="67"/>
      <c r="G113" s="86"/>
      <c r="H113" s="67"/>
      <c r="I113" s="101"/>
      <c r="J113" s="67"/>
      <c r="K113" s="68"/>
      <c r="L113" s="80"/>
      <c r="M113" s="77"/>
      <c r="N113" s="87" t="s">
        <v>14</v>
      </c>
      <c r="O113" s="88" t="s">
        <v>80</v>
      </c>
      <c r="P113" s="89" t="str">
        <f>UPPER(IF(OR(O113="a",O113="as"),N97,IF(OR(O113="b",O113="bs"),N129,)))</f>
        <v>黃潤泰</v>
      </c>
      <c r="Q113" s="109"/>
      <c r="R113" s="70"/>
    </row>
    <row r="114" spans="1:18" s="71" customFormat="1" ht="9" customHeight="1">
      <c r="A114" s="61">
        <v>25</v>
      </c>
      <c r="B114" s="62">
        <f>IF($D114="","",VLOOKUP($D114,'[2]男雙準備名單'!$A$7:$V$71,20))</f>
        <v>0</v>
      </c>
      <c r="C114" s="62">
        <f>IF($D114="","",VLOOKUP($D114,'[2]男雙準備名單'!$A$7:$V$71,21))</f>
        <v>0</v>
      </c>
      <c r="D114" s="63">
        <v>43</v>
      </c>
      <c r="E114" s="62" t="str">
        <f>UPPER(IF($D114="","",VLOOKUP($D114,'[2]男雙準備名單'!$A$7:$V$71,2)))</f>
        <v>林國卿</v>
      </c>
      <c r="F114" s="62">
        <f>IF($D114="","",VLOOKUP($D114,'[2]男雙準備名單'!$A$7:$V$71,3))</f>
        <v>0</v>
      </c>
      <c r="G114" s="91"/>
      <c r="H114" s="62" t="str">
        <f>IF($D114="","",VLOOKUP($D114,'[2]男雙準備名單'!$A$7:$V$71,4))</f>
        <v>大佳網球隊</v>
      </c>
      <c r="I114" s="66"/>
      <c r="J114" s="67"/>
      <c r="K114" s="68"/>
      <c r="L114" s="67"/>
      <c r="M114" s="68"/>
      <c r="N114" s="67"/>
      <c r="O114" s="93"/>
      <c r="P114" s="94">
        <v>53</v>
      </c>
      <c r="Q114" s="106"/>
      <c r="R114" s="70"/>
    </row>
    <row r="115" spans="1:18" s="71" customFormat="1" ht="9" customHeight="1">
      <c r="A115" s="73"/>
      <c r="B115" s="74"/>
      <c r="C115" s="74"/>
      <c r="D115" s="74"/>
      <c r="E115" s="62" t="str">
        <f>UPPER(IF($D114="","",VLOOKUP($D114,'[2]男雙準備名單'!$A$7:$V$71,7)))</f>
        <v>陳明顯</v>
      </c>
      <c r="F115" s="62">
        <f>IF($D114="","",VLOOKUP($D114,'[2]男雙準備名單'!$A$7:$V$71,8))</f>
        <v>0</v>
      </c>
      <c r="G115" s="91"/>
      <c r="H115" s="62" t="str">
        <f>IF($D114="","",VLOOKUP($D114,'[2]男雙準備名單'!$A$7:$V$71,9))</f>
        <v>大佳網球隊</v>
      </c>
      <c r="I115" s="75"/>
      <c r="J115" s="76">
        <f>IF(I115="a",E114,IF(I115="b",E116,""))</f>
      </c>
      <c r="K115" s="77"/>
      <c r="L115" s="67"/>
      <c r="M115" s="68"/>
      <c r="N115" s="67"/>
      <c r="O115" s="93"/>
      <c r="P115" s="95"/>
      <c r="Q115" s="110"/>
      <c r="R115" s="70"/>
    </row>
    <row r="116" spans="1:18" s="71" customFormat="1" ht="9" customHeight="1">
      <c r="A116" s="73"/>
      <c r="B116" s="74"/>
      <c r="C116" s="74"/>
      <c r="D116" s="97"/>
      <c r="E116" s="80"/>
      <c r="F116" s="80"/>
      <c r="G116" s="81"/>
      <c r="H116" s="80"/>
      <c r="I116" s="82"/>
      <c r="J116" s="83" t="str">
        <f>UPPER(IF(OR(I117="a",I117="as"),E114,IF(OR(I117="b",I117="bs"),E118,)))</f>
        <v>林國卿</v>
      </c>
      <c r="K116" s="84"/>
      <c r="L116" s="67"/>
      <c r="M116" s="68"/>
      <c r="N116" s="67"/>
      <c r="O116" s="93"/>
      <c r="P116" s="67"/>
      <c r="Q116" s="106"/>
      <c r="R116" s="70"/>
    </row>
    <row r="117" spans="1:18" s="71" customFormat="1" ht="9" customHeight="1">
      <c r="A117" s="73"/>
      <c r="B117" s="85"/>
      <c r="C117" s="85"/>
      <c r="D117" s="100"/>
      <c r="E117" s="67"/>
      <c r="F117" s="67"/>
      <c r="G117" s="86"/>
      <c r="H117" s="87" t="s">
        <v>14</v>
      </c>
      <c r="I117" s="88" t="s">
        <v>80</v>
      </c>
      <c r="J117" s="89" t="str">
        <f>UPPER(IF(OR(I117="a",I117="as"),E115,IF(OR(I117="b",I117="bs"),E119,)))</f>
        <v>陳明顯</v>
      </c>
      <c r="K117" s="90"/>
      <c r="L117" s="80"/>
      <c r="M117" s="77"/>
      <c r="N117" s="67"/>
      <c r="O117" s="93"/>
      <c r="P117" s="67"/>
      <c r="Q117" s="106"/>
      <c r="R117" s="70"/>
    </row>
    <row r="118" spans="1:18" s="71" customFormat="1" ht="9" customHeight="1">
      <c r="A118" s="73">
        <v>26</v>
      </c>
      <c r="B118" s="62">
        <f>IF($D118="","",VLOOKUP($D118,'[2]男雙準備名單'!$A$7:$V$71,20))</f>
        <v>0</v>
      </c>
      <c r="C118" s="62">
        <f>IF($D118="","",VLOOKUP($D118,'[2]男雙準備名單'!$A$7:$V$71,21))</f>
        <v>0</v>
      </c>
      <c r="D118" s="63">
        <v>39</v>
      </c>
      <c r="E118" s="62" t="str">
        <f>UPPER(IF($D118="","",VLOOKUP($D118,'[2]男雙準備名單'!$A$7:$V$71,2)))</f>
        <v>陳威廷</v>
      </c>
      <c r="F118" s="62">
        <f>IF($D118="","",VLOOKUP($D118,'[2]男雙準備名單'!$A$7:$V$71,3))</f>
        <v>0</v>
      </c>
      <c r="G118" s="91"/>
      <c r="H118" s="62" t="str">
        <f>IF($D118="","",VLOOKUP($D118,'[2]男雙準備名單'!$A$7:$V$71,4))</f>
        <v>北斗網球場</v>
      </c>
      <c r="I118" s="92"/>
      <c r="J118" s="80">
        <v>61</v>
      </c>
      <c r="K118" s="93"/>
      <c r="L118" s="94"/>
      <c r="M118" s="84"/>
      <c r="N118" s="67"/>
      <c r="O118" s="93"/>
      <c r="P118" s="67"/>
      <c r="Q118" s="106"/>
      <c r="R118" s="70"/>
    </row>
    <row r="119" spans="1:18" s="71" customFormat="1" ht="9" customHeight="1">
      <c r="A119" s="73"/>
      <c r="B119" s="74"/>
      <c r="C119" s="74"/>
      <c r="D119" s="74"/>
      <c r="E119" s="62" t="str">
        <f>UPPER(IF($D118="","",VLOOKUP($D118,'[2]男雙準備名單'!$A$7:$V$71,7)))</f>
        <v>林宏諭</v>
      </c>
      <c r="F119" s="62">
        <f>IF($D118="","",VLOOKUP($D118,'[2]男雙準備名單'!$A$7:$V$71,8))</f>
        <v>0</v>
      </c>
      <c r="G119" s="91"/>
      <c r="H119" s="62" t="str">
        <f>IF($D118="","",VLOOKUP($D118,'[2]男雙準備名單'!$A$7:$V$71,9))</f>
        <v>北斗網球場</v>
      </c>
      <c r="I119" s="75"/>
      <c r="J119" s="80"/>
      <c r="K119" s="93"/>
      <c r="L119" s="95"/>
      <c r="M119" s="96"/>
      <c r="N119" s="67"/>
      <c r="O119" s="93"/>
      <c r="P119" s="67"/>
      <c r="Q119" s="106"/>
      <c r="R119" s="70"/>
    </row>
    <row r="120" spans="1:18" s="71" customFormat="1" ht="9" customHeight="1">
      <c r="A120" s="73"/>
      <c r="B120" s="74"/>
      <c r="C120" s="74"/>
      <c r="D120" s="97"/>
      <c r="E120" s="80"/>
      <c r="F120" s="80"/>
      <c r="G120" s="81"/>
      <c r="H120" s="80"/>
      <c r="I120" s="98"/>
      <c r="J120" s="67"/>
      <c r="K120" s="99"/>
      <c r="L120" s="83" t="str">
        <f>UPPER(IF(OR(K121="a",K121="as"),J116,IF(OR(K121="b",K121="bs"),J124,)))</f>
        <v>林國卿</v>
      </c>
      <c r="M120" s="77"/>
      <c r="N120" s="67"/>
      <c r="O120" s="93"/>
      <c r="P120" s="67"/>
      <c r="Q120" s="106"/>
      <c r="R120" s="70"/>
    </row>
    <row r="121" spans="1:18" s="71" customFormat="1" ht="9" customHeight="1">
      <c r="A121" s="73"/>
      <c r="B121" s="85"/>
      <c r="C121" s="85"/>
      <c r="D121" s="100"/>
      <c r="E121" s="67"/>
      <c r="F121" s="67"/>
      <c r="G121" s="86"/>
      <c r="H121" s="67"/>
      <c r="I121" s="101"/>
      <c r="J121" s="87" t="s">
        <v>14</v>
      </c>
      <c r="K121" s="88" t="s">
        <v>80</v>
      </c>
      <c r="L121" s="89" t="str">
        <f>UPPER(IF(OR(K121="a",K121="as"),J117,IF(OR(K121="b",K121="bs"),J125,)))</f>
        <v>陳明顯</v>
      </c>
      <c r="M121" s="90"/>
      <c r="N121" s="80"/>
      <c r="O121" s="93"/>
      <c r="P121" s="67"/>
      <c r="Q121" s="106"/>
      <c r="R121" s="70"/>
    </row>
    <row r="122" spans="1:18" s="71" customFormat="1" ht="9" customHeight="1">
      <c r="A122" s="73">
        <v>27</v>
      </c>
      <c r="B122" s="62">
        <f>IF($D122="","",VLOOKUP($D122,'[2]男雙準備名單'!$A$7:$V$71,20))</f>
        <v>0</v>
      </c>
      <c r="C122" s="62">
        <f>IF($D122="","",VLOOKUP($D122,'[2]男雙準備名單'!$A$7:$V$71,21))</f>
        <v>0</v>
      </c>
      <c r="D122" s="63">
        <v>14</v>
      </c>
      <c r="E122" s="62" t="str">
        <f>UPPER(IF($D122="","",VLOOKUP($D122,'[2]男雙準備名單'!$A$7:$V$71,2)))</f>
        <v>楊邦平</v>
      </c>
      <c r="F122" s="62">
        <f>IF($D122="","",VLOOKUP($D122,'[2]男雙準備名單'!$A$7:$V$71,3))</f>
        <v>0</v>
      </c>
      <c r="G122" s="91"/>
      <c r="H122" s="62" t="str">
        <f>IF($D122="","",VLOOKUP($D122,'[2]男雙準備名單'!$A$7:$V$71,4))</f>
        <v>台灣大學</v>
      </c>
      <c r="I122" s="66"/>
      <c r="J122" s="67"/>
      <c r="K122" s="93"/>
      <c r="L122" s="67">
        <v>75</v>
      </c>
      <c r="M122" s="93"/>
      <c r="N122" s="94"/>
      <c r="O122" s="93"/>
      <c r="P122" s="67"/>
      <c r="Q122" s="106"/>
      <c r="R122" s="70"/>
    </row>
    <row r="123" spans="1:18" s="71" customFormat="1" ht="9" customHeight="1">
      <c r="A123" s="73"/>
      <c r="B123" s="74"/>
      <c r="C123" s="74"/>
      <c r="D123" s="74"/>
      <c r="E123" s="62" t="str">
        <f>UPPER(IF($D122="","",VLOOKUP($D122,'[2]男雙準備名單'!$A$7:$V$71,7)))</f>
        <v>許慶驊</v>
      </c>
      <c r="F123" s="62">
        <f>IF($D122="","",VLOOKUP($D122,'[2]男雙準備名單'!$A$7:$V$71,8))</f>
        <v>0</v>
      </c>
      <c r="G123" s="91"/>
      <c r="H123" s="62" t="str">
        <f>IF($D122="","",VLOOKUP($D122,'[2]男雙準備名單'!$A$7:$V$71,9))</f>
        <v>中國醫藥</v>
      </c>
      <c r="I123" s="75"/>
      <c r="J123" s="76">
        <f>IF(I123="a",E122,IF(I123="b",E124,""))</f>
      </c>
      <c r="K123" s="93"/>
      <c r="L123" s="67"/>
      <c r="M123" s="93"/>
      <c r="N123" s="80"/>
      <c r="O123" s="93"/>
      <c r="P123" s="67"/>
      <c r="Q123" s="106"/>
      <c r="R123" s="70"/>
    </row>
    <row r="124" spans="1:18" s="71" customFormat="1" ht="9" customHeight="1">
      <c r="A124" s="73"/>
      <c r="B124" s="74"/>
      <c r="C124" s="74"/>
      <c r="D124" s="74"/>
      <c r="E124" s="80"/>
      <c r="F124" s="80"/>
      <c r="G124" s="81"/>
      <c r="H124" s="80"/>
      <c r="I124" s="82"/>
      <c r="J124" s="83" t="str">
        <f>UPPER(IF(OR(I125="a",I125="as"),E122,IF(OR(I125="b",I125="bs"),E126,)))</f>
        <v>范聿壯</v>
      </c>
      <c r="K124" s="103"/>
      <c r="L124" s="67"/>
      <c r="M124" s="93"/>
      <c r="N124" s="80"/>
      <c r="O124" s="93"/>
      <c r="P124" s="67"/>
      <c r="Q124" s="106"/>
      <c r="R124" s="70"/>
    </row>
    <row r="125" spans="1:18" s="71" customFormat="1" ht="9" customHeight="1">
      <c r="A125" s="73"/>
      <c r="B125" s="85"/>
      <c r="C125" s="85"/>
      <c r="D125" s="85"/>
      <c r="E125" s="67"/>
      <c r="F125" s="67"/>
      <c r="G125" s="86"/>
      <c r="H125" s="87" t="s">
        <v>14</v>
      </c>
      <c r="I125" s="88" t="s">
        <v>77</v>
      </c>
      <c r="J125" s="89" t="str">
        <f>UPPER(IF(OR(I125="a",I125="as"),E123,IF(OR(I125="b",I125="bs"),E127,)))</f>
        <v>周日麒</v>
      </c>
      <c r="K125" s="104"/>
      <c r="L125" s="80"/>
      <c r="M125" s="93"/>
      <c r="N125" s="80"/>
      <c r="O125" s="93"/>
      <c r="P125" s="67"/>
      <c r="Q125" s="106"/>
      <c r="R125" s="70"/>
    </row>
    <row r="126" spans="1:18" s="71" customFormat="1" ht="9" customHeight="1">
      <c r="A126" s="73">
        <v>28</v>
      </c>
      <c r="B126" s="62">
        <f>IF($D126="","",VLOOKUP($D126,'[2]男雙準備名單'!$A$7:$V$71,20))</f>
        <v>0</v>
      </c>
      <c r="C126" s="62">
        <f>IF($D126="","",VLOOKUP($D126,'[2]男雙準備名單'!$A$7:$V$71,21))</f>
        <v>0</v>
      </c>
      <c r="D126" s="63">
        <v>18</v>
      </c>
      <c r="E126" s="64" t="str">
        <f>UPPER(IF($D126="","",VLOOKUP($D126,'[2]男雙準備名單'!$A$7:$V$71,2)))</f>
        <v>范聿壯</v>
      </c>
      <c r="F126" s="64">
        <f>IF($D126="","",VLOOKUP($D126,'[2]男雙準備名單'!$A$7:$V$71,3))</f>
        <v>0</v>
      </c>
      <c r="G126" s="65"/>
      <c r="H126" s="64">
        <f>IF($D126="","",VLOOKUP($D126,'[2]男雙準備名單'!$A$7:$V$71,4))</f>
        <v>0</v>
      </c>
      <c r="I126" s="92"/>
      <c r="J126" s="80">
        <v>64</v>
      </c>
      <c r="K126" s="77"/>
      <c r="L126" s="94"/>
      <c r="M126" s="103"/>
      <c r="N126" s="80"/>
      <c r="O126" s="93"/>
      <c r="P126" s="67"/>
      <c r="Q126" s="106"/>
      <c r="R126" s="70"/>
    </row>
    <row r="127" spans="1:18" s="71" customFormat="1" ht="9" customHeight="1">
      <c r="A127" s="73"/>
      <c r="B127" s="74"/>
      <c r="C127" s="74"/>
      <c r="D127" s="74"/>
      <c r="E127" s="64" t="str">
        <f>UPPER(IF($D126="","",VLOOKUP($D126,'[2]男雙準備名單'!$A$7:$V$71,7)))</f>
        <v>周日麒</v>
      </c>
      <c r="F127" s="64">
        <f>IF($D126="","",VLOOKUP($D126,'[2]男雙準備名單'!$A$7:$V$71,8))</f>
        <v>0</v>
      </c>
      <c r="G127" s="65"/>
      <c r="H127" s="64">
        <f>IF($D126="","",VLOOKUP($D126,'[2]男雙準備名單'!$A$7:$V$71,9))</f>
        <v>0</v>
      </c>
      <c r="I127" s="75"/>
      <c r="J127" s="80"/>
      <c r="K127" s="77"/>
      <c r="L127" s="95"/>
      <c r="M127" s="105"/>
      <c r="N127" s="80"/>
      <c r="O127" s="93"/>
      <c r="P127" s="67"/>
      <c r="Q127" s="106"/>
      <c r="R127" s="70"/>
    </row>
    <row r="128" spans="1:18" s="71" customFormat="1" ht="9" customHeight="1">
      <c r="A128" s="73"/>
      <c r="B128" s="74"/>
      <c r="C128" s="74"/>
      <c r="D128" s="74"/>
      <c r="E128" s="80"/>
      <c r="F128" s="80"/>
      <c r="G128" s="81"/>
      <c r="H128" s="80"/>
      <c r="I128" s="98"/>
      <c r="J128" s="67"/>
      <c r="K128" s="68"/>
      <c r="L128" s="80"/>
      <c r="M128" s="99"/>
      <c r="N128" s="83" t="str">
        <f>UPPER(IF(OR(M129="a",M129="as"),L120,IF(OR(M129="b",M129="bs"),L136,)))</f>
        <v>王俊仁</v>
      </c>
      <c r="O128" s="93"/>
      <c r="P128" s="67"/>
      <c r="Q128" s="106"/>
      <c r="R128" s="70"/>
    </row>
    <row r="129" spans="1:18" s="71" customFormat="1" ht="9" customHeight="1">
      <c r="A129" s="73"/>
      <c r="B129" s="85"/>
      <c r="C129" s="85"/>
      <c r="D129" s="85"/>
      <c r="E129" s="67"/>
      <c r="F129" s="67"/>
      <c r="G129" s="86"/>
      <c r="H129" s="67"/>
      <c r="I129" s="101"/>
      <c r="J129" s="67"/>
      <c r="K129" s="68"/>
      <c r="L129" s="87" t="s">
        <v>14</v>
      </c>
      <c r="M129" s="88" t="s">
        <v>77</v>
      </c>
      <c r="N129" s="89" t="str">
        <f>UPPER(IF(OR(M129="a",M129="as"),L121,IF(OR(M129="b",M129="bs"),L137,)))</f>
        <v>趙俊凱</v>
      </c>
      <c r="O129" s="104"/>
      <c r="P129" s="80"/>
      <c r="Q129" s="106"/>
      <c r="R129" s="70"/>
    </row>
    <row r="130" spans="1:18" s="71" customFormat="1" ht="9" customHeight="1">
      <c r="A130" s="73">
        <v>29</v>
      </c>
      <c r="B130" s="62">
        <f>IF($D130="","",VLOOKUP($D130,'[2]男雙準備名單'!$A$7:$V$71,20))</f>
        <v>0</v>
      </c>
      <c r="C130" s="62">
        <f>IF($D130="","",VLOOKUP($D130,'[2]男雙準備名單'!$A$7:$V$71,21))</f>
        <v>0</v>
      </c>
      <c r="D130" s="63">
        <v>3</v>
      </c>
      <c r="E130" s="62" t="str">
        <f>UPPER(IF($D130="","",VLOOKUP($D130,'[2]男雙準備名單'!$A$7:$V$71,2)))</f>
        <v>王俊仁</v>
      </c>
      <c r="F130" s="62">
        <f>IF($D130="","",VLOOKUP($D130,'[2]男雙準備名單'!$A$7:$V$71,3))</f>
        <v>0</v>
      </c>
      <c r="G130" s="91"/>
      <c r="H130" s="62" t="str">
        <f>IF($D130="","",VLOOKUP($D130,'[2]男雙準備名單'!$A$7:$V$71,4))</f>
        <v>蘆洲網球</v>
      </c>
      <c r="I130" s="66"/>
      <c r="J130" s="67"/>
      <c r="K130" s="68"/>
      <c r="L130" s="67"/>
      <c r="M130" s="93"/>
      <c r="N130" s="67" t="s">
        <v>83</v>
      </c>
      <c r="O130" s="107"/>
      <c r="P130" s="67"/>
      <c r="Q130" s="78"/>
      <c r="R130" s="70"/>
    </row>
    <row r="131" spans="1:18" s="71" customFormat="1" ht="9" customHeight="1">
      <c r="A131" s="73"/>
      <c r="B131" s="74"/>
      <c r="C131" s="74"/>
      <c r="D131" s="74"/>
      <c r="E131" s="62" t="str">
        <f>UPPER(IF($D130="","",VLOOKUP($D130,'[2]男雙準備名單'!$A$7:$V$71,7)))</f>
        <v>趙俊凱</v>
      </c>
      <c r="F131" s="62">
        <f>IF($D130="","",VLOOKUP($D130,'[2]男雙準備名單'!$A$7:$V$71,8))</f>
        <v>0</v>
      </c>
      <c r="G131" s="91"/>
      <c r="H131" s="62" t="str">
        <f>IF($D130="","",VLOOKUP($D130,'[2]男雙準備名單'!$A$7:$V$71,9))</f>
        <v>台化</v>
      </c>
      <c r="I131" s="75"/>
      <c r="J131" s="76">
        <f>IF(I131="a",E130,IF(I131="b",E132,""))</f>
      </c>
      <c r="K131" s="77"/>
      <c r="L131" s="67"/>
      <c r="M131" s="93"/>
      <c r="N131" s="67"/>
      <c r="O131" s="77"/>
      <c r="P131" s="67"/>
      <c r="Q131" s="78"/>
      <c r="R131" s="70"/>
    </row>
    <row r="132" spans="1:18" s="71" customFormat="1" ht="9" customHeight="1">
      <c r="A132" s="73"/>
      <c r="B132" s="74"/>
      <c r="C132" s="74"/>
      <c r="D132" s="97"/>
      <c r="E132" s="80"/>
      <c r="F132" s="80"/>
      <c r="G132" s="81"/>
      <c r="H132" s="80"/>
      <c r="I132" s="82"/>
      <c r="J132" s="83" t="str">
        <f>UPPER(IF(OR(I133="a",I133="as"),E130,IF(OR(I133="b",I133="bs"),E134,)))</f>
        <v>王俊仁</v>
      </c>
      <c r="K132" s="84"/>
      <c r="L132" s="67"/>
      <c r="M132" s="93"/>
      <c r="N132" s="67"/>
      <c r="O132" s="77"/>
      <c r="P132" s="67"/>
      <c r="Q132" s="78"/>
      <c r="R132" s="70"/>
    </row>
    <row r="133" spans="1:18" s="71" customFormat="1" ht="9" customHeight="1">
      <c r="A133" s="73"/>
      <c r="B133" s="85"/>
      <c r="C133" s="85"/>
      <c r="D133" s="100"/>
      <c r="E133" s="67"/>
      <c r="F133" s="67"/>
      <c r="G133" s="86"/>
      <c r="H133" s="87" t="s">
        <v>14</v>
      </c>
      <c r="I133" s="88" t="s">
        <v>80</v>
      </c>
      <c r="J133" s="89" t="str">
        <f>UPPER(IF(OR(I133="a",I133="as"),E131,IF(OR(I133="b",I133="bs"),E135,)))</f>
        <v>趙俊凱</v>
      </c>
      <c r="K133" s="90"/>
      <c r="L133" s="80"/>
      <c r="M133" s="93"/>
      <c r="N133" s="67"/>
      <c r="O133" s="77"/>
      <c r="P133" s="67"/>
      <c r="Q133" s="78"/>
      <c r="R133" s="70"/>
    </row>
    <row r="134" spans="1:18" s="71" customFormat="1" ht="9" customHeight="1">
      <c r="A134" s="73">
        <v>30</v>
      </c>
      <c r="B134" s="62">
        <f>IF($D134="","",VLOOKUP($D134,'[2]男雙準備名單'!$A$7:$V$71,20))</f>
        <v>0</v>
      </c>
      <c r="C134" s="62">
        <f>IF($D134="","",VLOOKUP($D134,'[2]男雙準備名單'!$A$7:$V$71,21))</f>
        <v>0</v>
      </c>
      <c r="D134" s="63">
        <v>19</v>
      </c>
      <c r="E134" s="62" t="str">
        <f>UPPER(IF($D134="","",VLOOKUP($D134,'[2]男雙準備名單'!$A$7:$V$71,2)))</f>
        <v>陳冠龍</v>
      </c>
      <c r="F134" s="62">
        <f>IF($D134="","",VLOOKUP($D134,'[2]男雙準備名單'!$A$7:$V$71,3))</f>
        <v>0</v>
      </c>
      <c r="G134" s="91"/>
      <c r="H134" s="62" t="str">
        <f>IF($D134="","",VLOOKUP($D134,'[2]男雙準備名單'!$A$7:$V$71,4))</f>
        <v>南亞技術學院</v>
      </c>
      <c r="I134" s="92"/>
      <c r="J134" s="80">
        <v>62</v>
      </c>
      <c r="K134" s="93"/>
      <c r="L134" s="94"/>
      <c r="M134" s="103"/>
      <c r="N134" s="67"/>
      <c r="O134" s="77"/>
      <c r="P134" s="67"/>
      <c r="Q134" s="78"/>
      <c r="R134" s="70"/>
    </row>
    <row r="135" spans="1:18" s="71" customFormat="1" ht="9" customHeight="1">
      <c r="A135" s="73"/>
      <c r="B135" s="74"/>
      <c r="C135" s="74"/>
      <c r="D135" s="74"/>
      <c r="E135" s="62" t="str">
        <f>UPPER(IF($D134="","",VLOOKUP($D134,'[2]男雙準備名單'!$A$7:$V$71,7)))</f>
        <v>黃文正</v>
      </c>
      <c r="F135" s="62">
        <f>IF($D134="","",VLOOKUP($D134,'[2]男雙準備名單'!$A$7:$V$71,8))</f>
        <v>0</v>
      </c>
      <c r="G135" s="91"/>
      <c r="H135" s="62" t="str">
        <f>IF($D134="","",VLOOKUP($D134,'[2]男雙準備名單'!$A$7:$V$71,9))</f>
        <v>聯合大學</v>
      </c>
      <c r="I135" s="75"/>
      <c r="J135" s="80"/>
      <c r="K135" s="93"/>
      <c r="L135" s="95"/>
      <c r="M135" s="105"/>
      <c r="N135" s="67"/>
      <c r="O135" s="77"/>
      <c r="P135" s="67"/>
      <c r="Q135" s="78"/>
      <c r="R135" s="70"/>
    </row>
    <row r="136" spans="1:18" s="71" customFormat="1" ht="9" customHeight="1">
      <c r="A136" s="73"/>
      <c r="B136" s="74"/>
      <c r="C136" s="74"/>
      <c r="D136" s="97"/>
      <c r="E136" s="80"/>
      <c r="F136" s="80"/>
      <c r="G136" s="81"/>
      <c r="H136" s="80"/>
      <c r="I136" s="98"/>
      <c r="J136" s="67"/>
      <c r="K136" s="99"/>
      <c r="L136" s="83" t="str">
        <f>UPPER(IF(OR(K137="a",K137="as"),J132,IF(OR(K137="b",K137="bs"),J140,)))</f>
        <v>王俊仁</v>
      </c>
      <c r="M136" s="93"/>
      <c r="N136" s="67"/>
      <c r="O136" s="77"/>
      <c r="P136" s="67"/>
      <c r="Q136" s="78"/>
      <c r="R136" s="70"/>
    </row>
    <row r="137" spans="1:18" s="71" customFormat="1" ht="9" customHeight="1">
      <c r="A137" s="73"/>
      <c r="B137" s="85"/>
      <c r="C137" s="85"/>
      <c r="D137" s="100"/>
      <c r="E137" s="67"/>
      <c r="F137" s="67"/>
      <c r="G137" s="86"/>
      <c r="H137" s="67"/>
      <c r="I137" s="101"/>
      <c r="J137" s="87" t="s">
        <v>14</v>
      </c>
      <c r="K137" s="88" t="s">
        <v>80</v>
      </c>
      <c r="L137" s="89" t="str">
        <f>UPPER(IF(OR(K137="a",K137="as"),J133,IF(OR(K137="b",K137="bs"),J141,)))</f>
        <v>趙俊凱</v>
      </c>
      <c r="M137" s="104"/>
      <c r="N137" s="80"/>
      <c r="O137" s="77"/>
      <c r="P137" s="67"/>
      <c r="Q137" s="78"/>
      <c r="R137" s="70"/>
    </row>
    <row r="138" spans="1:18" s="71" customFormat="1" ht="9" customHeight="1">
      <c r="A138" s="73">
        <v>31</v>
      </c>
      <c r="B138" s="62">
        <f>IF($D138="","",VLOOKUP($D138,'[2]男雙準備名單'!$A$7:$V$71,20))</f>
        <v>0</v>
      </c>
      <c r="C138" s="62">
        <f>IF($D138="","",VLOOKUP($D138,'[2]男雙準備名單'!$A$7:$V$71,21))</f>
        <v>0</v>
      </c>
      <c r="D138" s="63">
        <v>49</v>
      </c>
      <c r="E138" s="62" t="str">
        <f>UPPER(IF($D138="","",VLOOKUP($D138,'[2]男雙準備名單'!$A$7:$V$71,2)))</f>
        <v>鄭智巍</v>
      </c>
      <c r="F138" s="62">
        <f>IF($D138="","",VLOOKUP($D138,'[2]男雙準備名單'!$A$7:$V$71,3))</f>
        <v>0</v>
      </c>
      <c r="G138" s="91"/>
      <c r="H138" s="62" t="str">
        <f>IF($D138="","",VLOOKUP($D138,'[2]男雙準備名單'!$A$7:$V$71,4))</f>
        <v>北台灣技術學院</v>
      </c>
      <c r="I138" s="66"/>
      <c r="J138" s="67"/>
      <c r="K138" s="93"/>
      <c r="L138" s="67">
        <v>61</v>
      </c>
      <c r="M138" s="107"/>
      <c r="N138" s="94"/>
      <c r="O138" s="77"/>
      <c r="P138" s="67"/>
      <c r="Q138" s="78"/>
      <c r="R138" s="70"/>
    </row>
    <row r="139" spans="1:18" s="71" customFormat="1" ht="9" customHeight="1">
      <c r="A139" s="73"/>
      <c r="B139" s="74"/>
      <c r="C139" s="74"/>
      <c r="D139" s="74"/>
      <c r="E139" s="62" t="str">
        <f>UPPER(IF($D138="","",VLOOKUP($D138,'[2]男雙準備名單'!$A$7:$V$71,7)))</f>
        <v>郭金龍</v>
      </c>
      <c r="F139" s="62">
        <f>IF($D138="","",VLOOKUP($D138,'[2]男雙準備名單'!$A$7:$V$71,8))</f>
        <v>0</v>
      </c>
      <c r="G139" s="91"/>
      <c r="H139" s="62" t="str">
        <f>IF($D138="","",VLOOKUP($D138,'[2]男雙準備名單'!$A$7:$V$71,9))</f>
        <v>北台灣技術學院</v>
      </c>
      <c r="I139" s="75"/>
      <c r="J139" s="76">
        <f>IF(I139="a",E138,IF(I139="b",E140,""))</f>
      </c>
      <c r="K139" s="93"/>
      <c r="L139" s="67"/>
      <c r="M139" s="77"/>
      <c r="N139" s="80"/>
      <c r="O139" s="77"/>
      <c r="P139" s="67"/>
      <c r="Q139" s="78"/>
      <c r="R139" s="70"/>
    </row>
    <row r="140" spans="1:18" s="71" customFormat="1" ht="9" customHeight="1">
      <c r="A140" s="73"/>
      <c r="B140" s="74"/>
      <c r="C140" s="74"/>
      <c r="D140" s="74"/>
      <c r="E140" s="76"/>
      <c r="F140" s="76"/>
      <c r="G140" s="111"/>
      <c r="H140" s="76"/>
      <c r="I140" s="82"/>
      <c r="J140" s="83" t="str">
        <f>UPPER(IF(OR(I141="a",I141="as"),E138,IF(OR(I141="b",I141="bs"),E142,)))</f>
        <v>賴隆平</v>
      </c>
      <c r="K140" s="103"/>
      <c r="L140" s="67"/>
      <c r="M140" s="77"/>
      <c r="N140" s="80"/>
      <c r="O140" s="77"/>
      <c r="P140" s="67"/>
      <c r="Q140" s="78"/>
      <c r="R140" s="70"/>
    </row>
    <row r="141" spans="1:18" s="71" customFormat="1" ht="9" customHeight="1">
      <c r="A141" s="73"/>
      <c r="B141" s="85"/>
      <c r="C141" s="85"/>
      <c r="D141" s="85"/>
      <c r="E141" s="67"/>
      <c r="F141" s="67"/>
      <c r="G141" s="112"/>
      <c r="H141" s="87" t="s">
        <v>14</v>
      </c>
      <c r="I141" s="88" t="s">
        <v>82</v>
      </c>
      <c r="J141" s="89" t="str">
        <f>UPPER(IF(OR(I141="a",I141="as"),E139,IF(OR(I141="b",I141="bs"),E143,)))</f>
        <v>王治平</v>
      </c>
      <c r="K141" s="104"/>
      <c r="L141" s="80"/>
      <c r="M141" s="77"/>
      <c r="N141" s="80"/>
      <c r="O141" s="77"/>
      <c r="P141" s="67"/>
      <c r="Q141" s="78"/>
      <c r="R141" s="70"/>
    </row>
    <row r="142" spans="1:18" s="71" customFormat="1" ht="9" customHeight="1">
      <c r="A142" s="61">
        <v>32</v>
      </c>
      <c r="B142" s="62">
        <f>IF($D142="","",VLOOKUP($D142,'[2]男雙準備名單'!$A$7:$V$71,20))</f>
        <v>0</v>
      </c>
      <c r="C142" s="62">
        <f>IF($D142="","",VLOOKUP($D142,'[2]男雙準備名單'!$A$7:$V$71,21))</f>
        <v>0</v>
      </c>
      <c r="D142" s="63">
        <v>45</v>
      </c>
      <c r="E142" s="64" t="str">
        <f>UPPER(IF($D142="","",VLOOKUP($D142,'[2]男雙準備名單'!$A$7:$V$71,2)))</f>
        <v>賴隆平</v>
      </c>
      <c r="F142" s="64">
        <f>IF($D142="","",VLOOKUP($D142,'[2]男雙準備名單'!$A$7:$V$71,3))</f>
        <v>0</v>
      </c>
      <c r="G142" s="65"/>
      <c r="H142" s="64" t="str">
        <f>IF($D142="","",VLOOKUP($D142,'[2]男雙準備名單'!$A$7:$V$71,4))</f>
        <v>海岸巡防署</v>
      </c>
      <c r="I142" s="92"/>
      <c r="J142" s="80">
        <v>61</v>
      </c>
      <c r="K142" s="77"/>
      <c r="L142" s="94"/>
      <c r="M142" s="84"/>
      <c r="N142" s="80"/>
      <c r="O142" s="77"/>
      <c r="P142" s="67"/>
      <c r="Q142" s="78"/>
      <c r="R142" s="70"/>
    </row>
    <row r="143" spans="1:18" s="71" customFormat="1" ht="9" customHeight="1">
      <c r="A143" s="73"/>
      <c r="B143" s="74"/>
      <c r="C143" s="74"/>
      <c r="D143" s="74"/>
      <c r="E143" s="64" t="str">
        <f>UPPER(IF($D142="","",VLOOKUP($D142,'[2]男雙準備名單'!$A$7:$V$71,7)))</f>
        <v>王治平</v>
      </c>
      <c r="F143" s="64">
        <f>IF($D142="","",VLOOKUP($D142,'[2]男雙準備名單'!$A$7:$V$71,8))</f>
        <v>0</v>
      </c>
      <c r="G143" s="65"/>
      <c r="H143" s="64" t="str">
        <f>IF($D142="","",VLOOKUP($D142,'[2]男雙準備名單'!$A$7:$V$71,9))</f>
        <v>海岸巡防署</v>
      </c>
      <c r="I143" s="75"/>
      <c r="J143" s="80"/>
      <c r="K143" s="77"/>
      <c r="L143" s="95"/>
      <c r="M143" s="96"/>
      <c r="N143" s="80"/>
      <c r="O143" s="77"/>
      <c r="P143" s="67"/>
      <c r="Q143" s="78"/>
      <c r="R143" s="70"/>
    </row>
    <row r="144" spans="1:18" s="124" customFormat="1" ht="9" customHeight="1">
      <c r="A144" s="113"/>
      <c r="B144" s="114"/>
      <c r="C144" s="114"/>
      <c r="D144" s="115"/>
      <c r="E144" s="116"/>
      <c r="F144" s="116"/>
      <c r="G144" s="117"/>
      <c r="H144" s="116"/>
      <c r="I144" s="118"/>
      <c r="J144" s="119"/>
      <c r="K144" s="120"/>
      <c r="L144" s="121"/>
      <c r="M144" s="122"/>
      <c r="N144" s="121"/>
      <c r="O144" s="122"/>
      <c r="P144" s="119"/>
      <c r="Q144" s="120"/>
      <c r="R144" s="123"/>
    </row>
    <row r="145" spans="1:18" s="135" customFormat="1" ht="6" customHeight="1">
      <c r="A145" s="113"/>
      <c r="B145" s="125"/>
      <c r="C145" s="125"/>
      <c r="D145" s="126"/>
      <c r="E145" s="127"/>
      <c r="F145" s="127"/>
      <c r="G145" s="128"/>
      <c r="H145" s="127"/>
      <c r="I145" s="129"/>
      <c r="J145" s="119"/>
      <c r="K145" s="120"/>
      <c r="L145" s="130"/>
      <c r="M145" s="131"/>
      <c r="N145" s="130"/>
      <c r="O145" s="131"/>
      <c r="P145" s="132"/>
      <c r="Q145" s="133" t="s">
        <v>46</v>
      </c>
      <c r="R145" s="134"/>
    </row>
    <row r="146" spans="1:17" s="148" customFormat="1" ht="10.5" customHeight="1">
      <c r="A146" s="136" t="s">
        <v>16</v>
      </c>
      <c r="B146" s="137"/>
      <c r="C146" s="138"/>
      <c r="D146" s="192" t="s">
        <v>17</v>
      </c>
      <c r="E146" s="142" t="s">
        <v>47</v>
      </c>
      <c r="F146" s="145"/>
      <c r="G146" s="142" t="s">
        <v>48</v>
      </c>
      <c r="H146" s="140"/>
      <c r="I146" s="192" t="s">
        <v>17</v>
      </c>
      <c r="J146" s="142" t="s">
        <v>47</v>
      </c>
      <c r="K146" s="145"/>
      <c r="L146" s="142" t="s">
        <v>48</v>
      </c>
      <c r="M146" s="143"/>
      <c r="N146" s="144" t="s">
        <v>19</v>
      </c>
      <c r="O146" s="145"/>
      <c r="P146" s="146">
        <f>P71</f>
        <v>0</v>
      </c>
      <c r="Q146" s="147"/>
    </row>
    <row r="147" spans="1:17" s="148" customFormat="1" ht="9" customHeight="1">
      <c r="A147" s="149" t="s">
        <v>20</v>
      </c>
      <c r="B147" s="150"/>
      <c r="C147" s="151">
        <f aca="true" t="shared" si="0" ref="C147:C154">C72</f>
        <v>0</v>
      </c>
      <c r="D147" s="193" t="s">
        <v>49</v>
      </c>
      <c r="E147" s="194"/>
      <c r="F147" s="195"/>
      <c r="G147" s="194"/>
      <c r="H147" s="156"/>
      <c r="I147" s="193" t="s">
        <v>21</v>
      </c>
      <c r="J147" s="194"/>
      <c r="K147" s="195"/>
      <c r="L147" s="194"/>
      <c r="M147" s="158"/>
      <c r="N147" s="159" t="s">
        <v>24</v>
      </c>
      <c r="O147" s="160"/>
      <c r="P147" s="161"/>
      <c r="Q147" s="162"/>
    </row>
    <row r="148" spans="1:17" s="148" customFormat="1" ht="9" customHeight="1">
      <c r="A148" s="149" t="s">
        <v>25</v>
      </c>
      <c r="B148" s="150"/>
      <c r="C148" s="151">
        <f t="shared" si="0"/>
        <v>0</v>
      </c>
      <c r="D148" s="193"/>
      <c r="E148" s="194"/>
      <c r="F148" s="195"/>
      <c r="G148" s="194"/>
      <c r="H148" s="156"/>
      <c r="I148" s="193"/>
      <c r="J148" s="194"/>
      <c r="K148" s="195"/>
      <c r="L148" s="194"/>
      <c r="M148" s="158"/>
      <c r="N148" s="165">
        <f>N73</f>
        <v>0</v>
      </c>
      <c r="O148" s="166"/>
      <c r="P148" s="167"/>
      <c r="Q148" s="168"/>
    </row>
    <row r="149" spans="1:17" s="148" customFormat="1" ht="9" customHeight="1">
      <c r="A149" s="169" t="s">
        <v>26</v>
      </c>
      <c r="B149" s="170"/>
      <c r="C149" s="171">
        <f t="shared" si="0"/>
        <v>0</v>
      </c>
      <c r="D149" s="193" t="s">
        <v>50</v>
      </c>
      <c r="E149" s="194"/>
      <c r="F149" s="195"/>
      <c r="G149" s="194"/>
      <c r="H149" s="156"/>
      <c r="I149" s="193" t="s">
        <v>27</v>
      </c>
      <c r="J149" s="194"/>
      <c r="K149" s="195"/>
      <c r="L149" s="194"/>
      <c r="M149" s="158"/>
      <c r="N149" s="159" t="s">
        <v>30</v>
      </c>
      <c r="O149" s="160"/>
      <c r="P149" s="161"/>
      <c r="Q149" s="162"/>
    </row>
    <row r="150" spans="1:17" s="148" customFormat="1" ht="9" customHeight="1">
      <c r="A150" s="172"/>
      <c r="B150" s="173"/>
      <c r="C150" s="174"/>
      <c r="D150" s="193"/>
      <c r="E150" s="194"/>
      <c r="F150" s="195"/>
      <c r="G150" s="194"/>
      <c r="H150" s="156"/>
      <c r="I150" s="193"/>
      <c r="J150" s="194"/>
      <c r="K150" s="195"/>
      <c r="L150" s="194"/>
      <c r="M150" s="158"/>
      <c r="N150" s="149"/>
      <c r="O150" s="175"/>
      <c r="P150" s="176"/>
      <c r="Q150" s="158"/>
    </row>
    <row r="151" spans="1:17" s="148" customFormat="1" ht="9" customHeight="1">
      <c r="A151" s="177" t="s">
        <v>31</v>
      </c>
      <c r="B151" s="178"/>
      <c r="C151" s="179"/>
      <c r="D151" s="193" t="s">
        <v>51</v>
      </c>
      <c r="E151" s="194"/>
      <c r="F151" s="195"/>
      <c r="G151" s="194"/>
      <c r="H151" s="156"/>
      <c r="I151" s="193" t="s">
        <v>32</v>
      </c>
      <c r="J151" s="194"/>
      <c r="K151" s="195"/>
      <c r="L151" s="194"/>
      <c r="M151" s="158"/>
      <c r="N151" s="180">
        <f>N76</f>
        <v>0</v>
      </c>
      <c r="O151" s="181"/>
      <c r="P151" s="180"/>
      <c r="Q151" s="182"/>
    </row>
    <row r="152" spans="1:17" s="148" customFormat="1" ht="9" customHeight="1">
      <c r="A152" s="149" t="s">
        <v>20</v>
      </c>
      <c r="B152" s="150"/>
      <c r="C152" s="151">
        <f t="shared" si="0"/>
        <v>0</v>
      </c>
      <c r="D152" s="193"/>
      <c r="E152" s="194"/>
      <c r="F152" s="195"/>
      <c r="G152" s="194"/>
      <c r="H152" s="156"/>
      <c r="I152" s="193"/>
      <c r="J152" s="194"/>
      <c r="K152" s="195"/>
      <c r="L152" s="194"/>
      <c r="M152" s="158"/>
      <c r="N152" s="159" t="s">
        <v>35</v>
      </c>
      <c r="O152" s="160"/>
      <c r="P152" s="161"/>
      <c r="Q152" s="162"/>
    </row>
    <row r="153" spans="1:17" s="148" customFormat="1" ht="9" customHeight="1">
      <c r="A153" s="149" t="s">
        <v>36</v>
      </c>
      <c r="B153" s="150"/>
      <c r="C153" s="151">
        <f t="shared" si="0"/>
        <v>0</v>
      </c>
      <c r="D153" s="193" t="s">
        <v>52</v>
      </c>
      <c r="E153" s="194"/>
      <c r="F153" s="195"/>
      <c r="G153" s="194"/>
      <c r="H153" s="156"/>
      <c r="I153" s="193" t="s">
        <v>37</v>
      </c>
      <c r="J153" s="194"/>
      <c r="K153" s="195"/>
      <c r="L153" s="194"/>
      <c r="M153" s="158"/>
      <c r="N153" s="176"/>
      <c r="O153" s="175"/>
      <c r="P153" s="176"/>
      <c r="Q153" s="158"/>
    </row>
    <row r="154" spans="1:17" s="148" customFormat="1" ht="9" customHeight="1">
      <c r="A154" s="169" t="s">
        <v>40</v>
      </c>
      <c r="B154" s="170"/>
      <c r="C154" s="171">
        <f t="shared" si="0"/>
        <v>0</v>
      </c>
      <c r="D154" s="196"/>
      <c r="E154" s="180"/>
      <c r="F154" s="181"/>
      <c r="G154" s="180"/>
      <c r="H154" s="189"/>
      <c r="I154" s="196"/>
      <c r="J154" s="180"/>
      <c r="K154" s="181"/>
      <c r="L154" s="180"/>
      <c r="M154" s="168"/>
      <c r="N154" s="180" t="str">
        <f>N79</f>
        <v>王凌華</v>
      </c>
      <c r="O154" s="181"/>
      <c r="P154" s="180"/>
      <c r="Q154" s="182"/>
    </row>
    <row r="155" spans="1:17" s="52" customFormat="1" ht="9.75">
      <c r="A155" s="41"/>
      <c r="B155" s="42" t="s">
        <v>5</v>
      </c>
      <c r="C155" s="49" t="str">
        <f>IF(OR(F153="Week 3",F153="Masters"),"CP","Rank")</f>
        <v>Rank</v>
      </c>
      <c r="D155" s="42" t="s">
        <v>41</v>
      </c>
      <c r="E155" s="46" t="s">
        <v>42</v>
      </c>
      <c r="F155" s="46" t="s">
        <v>43</v>
      </c>
      <c r="G155" s="47"/>
      <c r="H155" s="46" t="s">
        <v>44</v>
      </c>
      <c r="I155" s="48"/>
      <c r="J155" s="49" t="s">
        <v>9</v>
      </c>
      <c r="K155" s="50"/>
      <c r="L155" s="49" t="s">
        <v>10</v>
      </c>
      <c r="M155" s="50"/>
      <c r="N155" s="49" t="s">
        <v>11</v>
      </c>
      <c r="O155" s="50"/>
      <c r="P155" s="49" t="s">
        <v>12</v>
      </c>
      <c r="Q155" s="51"/>
    </row>
    <row r="156" spans="1:17" s="52" customFormat="1" ht="3.75" customHeight="1" thickBot="1">
      <c r="A156" s="53"/>
      <c r="B156" s="54"/>
      <c r="C156" s="55"/>
      <c r="D156" s="54"/>
      <c r="E156" s="56"/>
      <c r="F156" s="56"/>
      <c r="G156" s="57"/>
      <c r="H156" s="56"/>
      <c r="I156" s="58"/>
      <c r="J156" s="55"/>
      <c r="K156" s="59"/>
      <c r="L156" s="55"/>
      <c r="M156" s="59"/>
      <c r="N156" s="55"/>
      <c r="O156" s="59"/>
      <c r="P156" s="55"/>
      <c r="Q156" s="60"/>
    </row>
    <row r="157" spans="1:20" s="71" customFormat="1" ht="10.5" customHeight="1">
      <c r="A157" s="61">
        <v>33</v>
      </c>
      <c r="B157" s="62">
        <f>IF($D157="","",VLOOKUP($D157,'[2]男雙準備名單'!$A$7:$V$71,20))</f>
        <v>0</v>
      </c>
      <c r="C157" s="62">
        <f>IF($D157="","",VLOOKUP($D157,'[2]男雙準備名單'!$A$7:$V$71,21))</f>
        <v>0</v>
      </c>
      <c r="D157" s="63">
        <v>34</v>
      </c>
      <c r="E157" s="64" t="str">
        <f>UPPER(IF($D157="","",VLOOKUP($D157,'[2]男雙準備名單'!$A$7:$V$71,2)))</f>
        <v>林瑋民</v>
      </c>
      <c r="F157" s="64">
        <f>IF($D157="","",VLOOKUP($D157,'[2]男雙準備名單'!$A$7:$V$71,3))</f>
        <v>0</v>
      </c>
      <c r="G157" s="65"/>
      <c r="H157" s="64" t="str">
        <f>IF($D157="","",VLOOKUP($D157,'[2]男雙準備名單'!$A$7:$V$71,4))</f>
        <v>台科大</v>
      </c>
      <c r="I157" s="66"/>
      <c r="J157" s="67"/>
      <c r="K157" s="68"/>
      <c r="L157" s="67"/>
      <c r="M157" s="68"/>
      <c r="N157" s="67"/>
      <c r="O157" s="68"/>
      <c r="P157" s="67"/>
      <c r="Q157" s="69" t="s">
        <v>53</v>
      </c>
      <c r="R157" s="70"/>
      <c r="T157" s="72" t="e">
        <f>#REF!</f>
        <v>#REF!</v>
      </c>
    </row>
    <row r="158" spans="1:20" s="71" customFormat="1" ht="9" customHeight="1">
      <c r="A158" s="73"/>
      <c r="B158" s="74"/>
      <c r="C158" s="74"/>
      <c r="D158" s="74"/>
      <c r="E158" s="64" t="str">
        <f>UPPER(IF($D157="","",VLOOKUP($D157,'[2]男雙準備名單'!$A$7:$V$71,7)))</f>
        <v>張家銘</v>
      </c>
      <c r="F158" s="64">
        <f>IF($D157="","",VLOOKUP($D157,'[2]男雙準備名單'!$A$7:$V$71,8))</f>
        <v>0</v>
      </c>
      <c r="G158" s="65"/>
      <c r="H158" s="64">
        <f>IF($D157="","",VLOOKUP($D157,'[2]男雙準備名單'!$A$7:$V$71,9))</f>
        <v>0</v>
      </c>
      <c r="I158" s="75"/>
      <c r="J158" s="76">
        <f>IF(I158="a",E157,IF(I158="b",E159,""))</f>
      </c>
      <c r="K158" s="77"/>
      <c r="L158" s="67"/>
      <c r="M158" s="68"/>
      <c r="N158" s="67"/>
      <c r="O158" s="68"/>
      <c r="P158" s="67"/>
      <c r="Q158" s="78"/>
      <c r="R158" s="70"/>
      <c r="T158" s="79" t="e">
        <f>#REF!</f>
        <v>#REF!</v>
      </c>
    </row>
    <row r="159" spans="1:20" s="71" customFormat="1" ht="9" customHeight="1">
      <c r="A159" s="73"/>
      <c r="B159" s="74"/>
      <c r="C159" s="74"/>
      <c r="D159" s="74"/>
      <c r="E159" s="80"/>
      <c r="F159" s="80"/>
      <c r="G159" s="81"/>
      <c r="H159" s="80"/>
      <c r="I159" s="82"/>
      <c r="J159" s="83" t="str">
        <f>UPPER(IF(OR(I160="a",I160="as"),E157,IF(OR(I160="b",I160="bs"),E161,)))</f>
        <v>林瑋民</v>
      </c>
      <c r="K159" s="84"/>
      <c r="L159" s="67"/>
      <c r="M159" s="68"/>
      <c r="N159" s="67"/>
      <c r="O159" s="68"/>
      <c r="P159" s="67"/>
      <c r="Q159" s="78"/>
      <c r="R159" s="70"/>
      <c r="T159" s="79" t="e">
        <f>#REF!</f>
        <v>#REF!</v>
      </c>
    </row>
    <row r="160" spans="1:20" s="71" customFormat="1" ht="9" customHeight="1">
      <c r="A160" s="73"/>
      <c r="B160" s="85"/>
      <c r="C160" s="85"/>
      <c r="D160" s="85"/>
      <c r="E160" s="67"/>
      <c r="F160" s="67"/>
      <c r="G160" s="86"/>
      <c r="H160" s="87" t="s">
        <v>14</v>
      </c>
      <c r="I160" s="88" t="s">
        <v>80</v>
      </c>
      <c r="J160" s="89" t="str">
        <f>UPPER(IF(OR(I160="a",I160="as"),E158,IF(OR(I160="b",I160="bs"),E162,)))</f>
        <v>張家銘</v>
      </c>
      <c r="K160" s="90"/>
      <c r="L160" s="80"/>
      <c r="M160" s="77"/>
      <c r="N160" s="67"/>
      <c r="O160" s="68"/>
      <c r="P160" s="67"/>
      <c r="Q160" s="78"/>
      <c r="R160" s="70"/>
      <c r="T160" s="79" t="e">
        <f>#REF!</f>
        <v>#REF!</v>
      </c>
    </row>
    <row r="161" spans="1:20" s="71" customFormat="1" ht="9" customHeight="1">
      <c r="A161" s="73">
        <v>34</v>
      </c>
      <c r="B161" s="62">
        <f>IF($D161="","",VLOOKUP($D161,'[2]男雙準備名單'!$A$7:$V$71,20))</f>
        <v>0</v>
      </c>
      <c r="C161" s="62">
        <f>IF($D161="","",VLOOKUP($D161,'[2]男雙準備名單'!$A$7:$V$71,21))</f>
        <v>0</v>
      </c>
      <c r="D161" s="63">
        <v>57</v>
      </c>
      <c r="E161" s="62" t="str">
        <f>UPPER(IF($D161="","",VLOOKUP($D161,'[2]男雙準備名單'!$A$7:$V$71,2)))</f>
        <v>陳經閔</v>
      </c>
      <c r="F161" s="62">
        <f>IF($D161="","",VLOOKUP($D161,'[2]男雙準備名單'!$A$7:$V$71,3))</f>
        <v>0</v>
      </c>
      <c r="G161" s="91"/>
      <c r="H161" s="62" t="str">
        <f>IF($D161="","",VLOOKUP($D161,'[2]男雙準備名單'!$A$7:$V$71,4))</f>
        <v>至善國中</v>
      </c>
      <c r="I161" s="92"/>
      <c r="J161" s="80">
        <v>64</v>
      </c>
      <c r="K161" s="93"/>
      <c r="L161" s="94"/>
      <c r="M161" s="84"/>
      <c r="N161" s="67"/>
      <c r="O161" s="68"/>
      <c r="P161" s="67"/>
      <c r="Q161" s="78"/>
      <c r="R161" s="70"/>
      <c r="T161" s="79" t="e">
        <f>#REF!</f>
        <v>#REF!</v>
      </c>
    </row>
    <row r="162" spans="1:20" s="71" customFormat="1" ht="9" customHeight="1">
      <c r="A162" s="73"/>
      <c r="B162" s="74"/>
      <c r="C162" s="74"/>
      <c r="D162" s="74"/>
      <c r="E162" s="62" t="str">
        <f>UPPER(IF($D161="","",VLOOKUP($D161,'[2]男雙準備名單'!$A$7:$V$71,7)))</f>
        <v>福岡龍一郎</v>
      </c>
      <c r="F162" s="62">
        <f>IF($D161="","",VLOOKUP($D161,'[2]男雙準備名單'!$A$7:$V$71,8))</f>
        <v>0</v>
      </c>
      <c r="G162" s="91"/>
      <c r="H162" s="62" t="str">
        <f>IF($D161="","",VLOOKUP($D161,'[2]男雙準備名單'!$A$7:$V$71,9))</f>
        <v>台北日橋學校</v>
      </c>
      <c r="I162" s="75"/>
      <c r="J162" s="80"/>
      <c r="K162" s="93"/>
      <c r="L162" s="95"/>
      <c r="M162" s="96"/>
      <c r="N162" s="67"/>
      <c r="O162" s="68"/>
      <c r="P162" s="67"/>
      <c r="Q162" s="78"/>
      <c r="R162" s="70"/>
      <c r="T162" s="79" t="e">
        <f>#REF!</f>
        <v>#REF!</v>
      </c>
    </row>
    <row r="163" spans="1:20" s="71" customFormat="1" ht="9" customHeight="1">
      <c r="A163" s="73"/>
      <c r="B163" s="74"/>
      <c r="C163" s="74"/>
      <c r="D163" s="97"/>
      <c r="E163" s="80"/>
      <c r="F163" s="80"/>
      <c r="G163" s="81"/>
      <c r="H163" s="80"/>
      <c r="I163" s="98"/>
      <c r="J163" s="67"/>
      <c r="K163" s="99"/>
      <c r="L163" s="83" t="str">
        <f>UPPER(IF(OR(K164="a",K164="as"),J159,IF(OR(K164="b",K164="bs"),J167,)))</f>
        <v>陳永欣</v>
      </c>
      <c r="M163" s="77"/>
      <c r="N163" s="67"/>
      <c r="O163" s="68"/>
      <c r="P163" s="67"/>
      <c r="Q163" s="78"/>
      <c r="R163" s="70"/>
      <c r="T163" s="79" t="e">
        <f>#REF!</f>
        <v>#REF!</v>
      </c>
    </row>
    <row r="164" spans="1:20" s="71" customFormat="1" ht="9" customHeight="1">
      <c r="A164" s="73"/>
      <c r="B164" s="85"/>
      <c r="C164" s="85"/>
      <c r="D164" s="100"/>
      <c r="E164" s="67"/>
      <c r="F164" s="67"/>
      <c r="G164" s="86"/>
      <c r="H164" s="67"/>
      <c r="I164" s="101"/>
      <c r="J164" s="87" t="s">
        <v>14</v>
      </c>
      <c r="K164" s="88" t="s">
        <v>82</v>
      </c>
      <c r="L164" s="89" t="str">
        <f>UPPER(IF(OR(K164="a",K164="as"),J160,IF(OR(K164="b",K164="bs"),J168,)))</f>
        <v>許明輝</v>
      </c>
      <c r="M164" s="90"/>
      <c r="N164" s="80"/>
      <c r="O164" s="77"/>
      <c r="P164" s="67"/>
      <c r="Q164" s="78"/>
      <c r="R164" s="70"/>
      <c r="T164" s="79" t="e">
        <f>#REF!</f>
        <v>#REF!</v>
      </c>
    </row>
    <row r="165" spans="1:20" s="71" customFormat="1" ht="9" customHeight="1">
      <c r="A165" s="73">
        <v>35</v>
      </c>
      <c r="B165" s="62">
        <f>IF($D165="","",VLOOKUP($D165,'[2]男雙準備名單'!$A$7:$V$71,20))</f>
        <v>0</v>
      </c>
      <c r="C165" s="62">
        <f>IF($D165="","",VLOOKUP($D165,'[2]男雙準備名單'!$A$7:$V$71,21))</f>
        <v>0</v>
      </c>
      <c r="D165" s="63">
        <v>17</v>
      </c>
      <c r="E165" s="62" t="str">
        <f>UPPER(IF($D165="","",VLOOKUP($D165,'[2]男雙準備名單'!$A$7:$V$71,2)))</f>
        <v>陳永欣</v>
      </c>
      <c r="F165" s="62">
        <f>IF($D165="","",VLOOKUP($D165,'[2]男雙準備名單'!$A$7:$V$71,3))</f>
        <v>0</v>
      </c>
      <c r="G165" s="91"/>
      <c r="H165" s="62" t="str">
        <f>IF($D165="","",VLOOKUP($D165,'[2]男雙準備名單'!$A$7:$V$71,4))</f>
        <v>稻香</v>
      </c>
      <c r="I165" s="66"/>
      <c r="J165" s="67"/>
      <c r="K165" s="93"/>
      <c r="L165" s="67">
        <v>61</v>
      </c>
      <c r="M165" s="93"/>
      <c r="N165" s="94"/>
      <c r="O165" s="77"/>
      <c r="P165" s="67"/>
      <c r="Q165" s="78"/>
      <c r="R165" s="70"/>
      <c r="T165" s="79" t="e">
        <f>#REF!</f>
        <v>#REF!</v>
      </c>
    </row>
    <row r="166" spans="1:20" s="71" customFormat="1" ht="9" customHeight="1" thickBot="1">
      <c r="A166" s="73"/>
      <c r="B166" s="74"/>
      <c r="C166" s="74"/>
      <c r="D166" s="74"/>
      <c r="E166" s="62" t="str">
        <f>UPPER(IF($D165="","",VLOOKUP($D165,'[2]男雙準備名單'!$A$7:$V$71,7)))</f>
        <v>許明輝</v>
      </c>
      <c r="F166" s="62">
        <f>IF($D165="","",VLOOKUP($D165,'[2]男雙準備名單'!$A$7:$V$71,8))</f>
        <v>0</v>
      </c>
      <c r="G166" s="91"/>
      <c r="H166" s="62" t="str">
        <f>IF($D165="","",VLOOKUP($D165,'[2]男雙準備名單'!$A$7:$V$71,9))</f>
        <v>稻香</v>
      </c>
      <c r="I166" s="75"/>
      <c r="J166" s="76">
        <f>IF(I166="a",E165,IF(I166="b",E167,""))</f>
      </c>
      <c r="K166" s="93"/>
      <c r="L166" s="67"/>
      <c r="M166" s="93"/>
      <c r="N166" s="80"/>
      <c r="O166" s="77"/>
      <c r="P166" s="67"/>
      <c r="Q166" s="78"/>
      <c r="R166" s="70"/>
      <c r="T166" s="102" t="e">
        <f>#REF!</f>
        <v>#REF!</v>
      </c>
    </row>
    <row r="167" spans="1:18" s="71" customFormat="1" ht="9" customHeight="1">
      <c r="A167" s="73"/>
      <c r="B167" s="74"/>
      <c r="C167" s="74"/>
      <c r="D167" s="97"/>
      <c r="E167" s="80"/>
      <c r="F167" s="80"/>
      <c r="G167" s="81"/>
      <c r="H167" s="80"/>
      <c r="I167" s="82"/>
      <c r="J167" s="83" t="str">
        <f>UPPER(IF(OR(I168="a",I168="as"),E165,IF(OR(I168="b",I168="bs"),E169,)))</f>
        <v>陳永欣</v>
      </c>
      <c r="K167" s="103"/>
      <c r="L167" s="67"/>
      <c r="M167" s="93"/>
      <c r="N167" s="80"/>
      <c r="O167" s="77"/>
      <c r="P167" s="67"/>
      <c r="Q167" s="78"/>
      <c r="R167" s="70"/>
    </row>
    <row r="168" spans="1:18" s="71" customFormat="1" ht="9" customHeight="1">
      <c r="A168" s="73"/>
      <c r="B168" s="85"/>
      <c r="C168" s="85"/>
      <c r="D168" s="100"/>
      <c r="E168" s="67"/>
      <c r="F168" s="67"/>
      <c r="G168" s="86"/>
      <c r="H168" s="87" t="s">
        <v>14</v>
      </c>
      <c r="I168" s="88" t="s">
        <v>80</v>
      </c>
      <c r="J168" s="89" t="str">
        <f>UPPER(IF(OR(I168="a",I168="as"),E166,IF(OR(I168="b",I168="bs"),E170,)))</f>
        <v>許明輝</v>
      </c>
      <c r="K168" s="104"/>
      <c r="L168" s="80"/>
      <c r="M168" s="93"/>
      <c r="N168" s="80"/>
      <c r="O168" s="77"/>
      <c r="P168" s="67"/>
      <c r="Q168" s="78"/>
      <c r="R168" s="70"/>
    </row>
    <row r="169" spans="1:18" s="71" customFormat="1" ht="9" customHeight="1">
      <c r="A169" s="73">
        <v>36</v>
      </c>
      <c r="B169" s="62">
        <f>IF($D169="","",VLOOKUP($D169,'[2]男雙準備名單'!$A$7:$V$71,20))</f>
        <v>0</v>
      </c>
      <c r="C169" s="62">
        <f>IF($D169="","",VLOOKUP($D169,'[2]男雙準備名單'!$A$7:$V$71,21))</f>
        <v>0</v>
      </c>
      <c r="D169" s="63">
        <v>40</v>
      </c>
      <c r="E169" s="62" t="str">
        <f>UPPER(IF($D169="","",VLOOKUP($D169,'[2]男雙準備名單'!$A$7:$V$71,2)))</f>
        <v>黃家榮</v>
      </c>
      <c r="F169" s="62">
        <f>IF($D169="","",VLOOKUP($D169,'[2]男雙準備名單'!$A$7:$V$71,3))</f>
        <v>0</v>
      </c>
      <c r="G169" s="91"/>
      <c r="H169" s="62" t="str">
        <f>IF($D169="","",VLOOKUP($D169,'[2]男雙準備名單'!$A$7:$V$71,4))</f>
        <v>大同大學</v>
      </c>
      <c r="I169" s="92"/>
      <c r="J169" s="80">
        <v>63</v>
      </c>
      <c r="K169" s="77"/>
      <c r="L169" s="94"/>
      <c r="M169" s="103"/>
      <c r="N169" s="80"/>
      <c r="O169" s="77"/>
      <c r="P169" s="67"/>
      <c r="Q169" s="78"/>
      <c r="R169" s="70"/>
    </row>
    <row r="170" spans="1:18" s="71" customFormat="1" ht="9" customHeight="1">
      <c r="A170" s="73"/>
      <c r="B170" s="74"/>
      <c r="C170" s="74"/>
      <c r="D170" s="74"/>
      <c r="E170" s="62" t="str">
        <f>UPPER(IF($D169="","",VLOOKUP($D169,'[2]男雙準備名單'!$A$7:$V$71,7)))</f>
        <v>黃嘉順</v>
      </c>
      <c r="F170" s="62">
        <f>IF($D169="","",VLOOKUP($D169,'[2]男雙準備名單'!$A$7:$V$71,8))</f>
        <v>0</v>
      </c>
      <c r="G170" s="91"/>
      <c r="H170" s="62" t="str">
        <f>IF($D169="","",VLOOKUP($D169,'[2]男雙準備名單'!$A$7:$V$71,9))</f>
        <v>大同大學</v>
      </c>
      <c r="I170" s="75"/>
      <c r="J170" s="80"/>
      <c r="K170" s="77"/>
      <c r="L170" s="95"/>
      <c r="M170" s="105"/>
      <c r="N170" s="80"/>
      <c r="O170" s="77"/>
      <c r="P170" s="67"/>
      <c r="Q170" s="78"/>
      <c r="R170" s="70"/>
    </row>
    <row r="171" spans="1:18" s="71" customFormat="1" ht="9" customHeight="1">
      <c r="A171" s="73"/>
      <c r="B171" s="74"/>
      <c r="C171" s="74"/>
      <c r="D171" s="74"/>
      <c r="E171" s="80"/>
      <c r="F171" s="80"/>
      <c r="G171" s="81"/>
      <c r="H171" s="80"/>
      <c r="I171" s="98"/>
      <c r="J171" s="67"/>
      <c r="K171" s="68"/>
      <c r="L171" s="80"/>
      <c r="M171" s="99"/>
      <c r="N171" s="83" t="str">
        <f>UPPER(IF(OR(M172="a",M172="as"),L163,IF(OR(M172="b",M172="bs"),L179,)))</f>
        <v>陳柏均</v>
      </c>
      <c r="O171" s="77"/>
      <c r="P171" s="67"/>
      <c r="Q171" s="78"/>
      <c r="R171" s="70"/>
    </row>
    <row r="172" spans="1:18" s="71" customFormat="1" ht="9" customHeight="1">
      <c r="A172" s="73"/>
      <c r="B172" s="85"/>
      <c r="C172" s="85"/>
      <c r="D172" s="85"/>
      <c r="E172" s="67"/>
      <c r="F172" s="67"/>
      <c r="G172" s="86"/>
      <c r="H172" s="67"/>
      <c r="I172" s="101"/>
      <c r="J172" s="67"/>
      <c r="K172" s="68"/>
      <c r="L172" s="87" t="s">
        <v>14</v>
      </c>
      <c r="M172" s="88" t="s">
        <v>82</v>
      </c>
      <c r="N172" s="89" t="str">
        <f>UPPER(IF(OR(M172="a",M172="as"),L164,IF(OR(M172="b",M172="bs"),L180,)))</f>
        <v>駱建勛</v>
      </c>
      <c r="O172" s="90"/>
      <c r="P172" s="80"/>
      <c r="Q172" s="106"/>
      <c r="R172" s="70"/>
    </row>
    <row r="173" spans="1:18" s="71" customFormat="1" ht="9" customHeight="1">
      <c r="A173" s="73">
        <v>37</v>
      </c>
      <c r="B173" s="62">
        <f>IF($D173="","",VLOOKUP($D173,'[2]男雙準備名單'!$A$7:$V$71,20))</f>
        <v>0</v>
      </c>
      <c r="C173" s="62">
        <f>IF($D173="","",VLOOKUP($D173,'[2]男雙準備名單'!$A$7:$V$71,21))</f>
        <v>0</v>
      </c>
      <c r="D173" s="63">
        <v>11</v>
      </c>
      <c r="E173" s="64" t="str">
        <f>UPPER(IF($D173="","",VLOOKUP($D173,'[2]男雙準備名單'!$A$7:$V$71,2)))</f>
        <v>董家維</v>
      </c>
      <c r="F173" s="64">
        <f>IF($D173="","",VLOOKUP($D173,'[2]男雙準備名單'!$A$7:$V$71,3))</f>
        <v>0</v>
      </c>
      <c r="G173" s="65"/>
      <c r="H173" s="64">
        <f>IF($D173="","",VLOOKUP($D173,'[2]男雙準備名單'!$A$7:$V$71,4))</f>
        <v>0</v>
      </c>
      <c r="I173" s="66"/>
      <c r="J173" s="67"/>
      <c r="K173" s="68"/>
      <c r="L173" s="67"/>
      <c r="M173" s="93"/>
      <c r="N173" s="67">
        <v>75</v>
      </c>
      <c r="O173" s="93"/>
      <c r="P173" s="67"/>
      <c r="Q173" s="106"/>
      <c r="R173" s="70"/>
    </row>
    <row r="174" spans="1:18" s="71" customFormat="1" ht="9" customHeight="1">
      <c r="A174" s="73"/>
      <c r="B174" s="74"/>
      <c r="C174" s="74"/>
      <c r="D174" s="74"/>
      <c r="E174" s="64" t="str">
        <f>UPPER(IF($D173="","",VLOOKUP($D173,'[2]男雙準備名單'!$A$7:$V$71,7)))</f>
        <v>冷士易</v>
      </c>
      <c r="F174" s="64">
        <f>IF($D173="","",VLOOKUP($D173,'[2]男雙準備名單'!$A$7:$V$71,8))</f>
        <v>0</v>
      </c>
      <c r="G174" s="65"/>
      <c r="H174" s="64">
        <f>IF($D173="","",VLOOKUP($D173,'[2]男雙準備名單'!$A$7:$V$71,9))</f>
        <v>0</v>
      </c>
      <c r="I174" s="75"/>
      <c r="J174" s="76">
        <f>IF(I174="a",E173,IF(I174="b",E175,""))</f>
      </c>
      <c r="K174" s="77"/>
      <c r="L174" s="67"/>
      <c r="M174" s="93"/>
      <c r="N174" s="67"/>
      <c r="O174" s="93"/>
      <c r="P174" s="67"/>
      <c r="Q174" s="106"/>
      <c r="R174" s="70"/>
    </row>
    <row r="175" spans="1:18" s="71" customFormat="1" ht="9" customHeight="1">
      <c r="A175" s="73"/>
      <c r="B175" s="74"/>
      <c r="C175" s="74"/>
      <c r="D175" s="74"/>
      <c r="E175" s="80"/>
      <c r="F175" s="80"/>
      <c r="G175" s="81"/>
      <c r="H175" s="80"/>
      <c r="I175" s="82"/>
      <c r="J175" s="83" t="str">
        <f>UPPER(IF(OR(I176="a",I176="as"),E173,IF(OR(I176="b",I176="bs"),E177,)))</f>
        <v>黃酩翔</v>
      </c>
      <c r="K175" s="84"/>
      <c r="L175" s="67"/>
      <c r="M175" s="93"/>
      <c r="N175" s="67"/>
      <c r="O175" s="93"/>
      <c r="P175" s="67"/>
      <c r="Q175" s="106"/>
      <c r="R175" s="70"/>
    </row>
    <row r="176" spans="1:18" s="71" customFormat="1" ht="9" customHeight="1">
      <c r="A176" s="73"/>
      <c r="B176" s="85"/>
      <c r="C176" s="85"/>
      <c r="D176" s="85"/>
      <c r="E176" s="67"/>
      <c r="F176" s="67"/>
      <c r="G176" s="86"/>
      <c r="H176" s="87" t="s">
        <v>14</v>
      </c>
      <c r="I176" s="88" t="s">
        <v>82</v>
      </c>
      <c r="J176" s="89" t="str">
        <f>UPPER(IF(OR(I176="a",I176="as"),E174,IF(OR(I176="b",I176="bs"),E178,)))</f>
        <v>蔡文凱</v>
      </c>
      <c r="K176" s="90"/>
      <c r="L176" s="80"/>
      <c r="M176" s="93"/>
      <c r="N176" s="67"/>
      <c r="O176" s="93"/>
      <c r="P176" s="67"/>
      <c r="Q176" s="106"/>
      <c r="R176" s="70"/>
    </row>
    <row r="177" spans="1:18" s="71" customFormat="1" ht="9" customHeight="1">
      <c r="A177" s="73">
        <v>38</v>
      </c>
      <c r="B177" s="62">
        <f>IF($D177="","",VLOOKUP($D177,'[2]男雙準備名單'!$A$7:$V$71,20))</f>
        <v>0</v>
      </c>
      <c r="C177" s="62">
        <f>IF($D177="","",VLOOKUP($D177,'[2]男雙準備名單'!$A$7:$V$71,21))</f>
        <v>0</v>
      </c>
      <c r="D177" s="63">
        <v>38</v>
      </c>
      <c r="E177" s="62" t="str">
        <f>UPPER(IF($D177="","",VLOOKUP($D177,'[2]男雙準備名單'!$A$7:$V$71,2)))</f>
        <v>黃酩翔</v>
      </c>
      <c r="F177" s="62">
        <f>IF($D177="","",VLOOKUP($D177,'[2]男雙準備名單'!$A$7:$V$71,3))</f>
        <v>0</v>
      </c>
      <c r="G177" s="91"/>
      <c r="H177" s="62" t="str">
        <f>IF($D177="","",VLOOKUP($D177,'[2]男雙準備名單'!$A$7:$V$71,4))</f>
        <v>北斗網球場</v>
      </c>
      <c r="I177" s="92"/>
      <c r="J177" s="80">
        <v>61</v>
      </c>
      <c r="K177" s="93"/>
      <c r="L177" s="94"/>
      <c r="M177" s="103"/>
      <c r="N177" s="67"/>
      <c r="O177" s="93"/>
      <c r="P177" s="67"/>
      <c r="Q177" s="106"/>
      <c r="R177" s="70"/>
    </row>
    <row r="178" spans="1:18" s="71" customFormat="1" ht="9" customHeight="1">
      <c r="A178" s="73"/>
      <c r="B178" s="74"/>
      <c r="C178" s="74"/>
      <c r="D178" s="74"/>
      <c r="E178" s="62" t="str">
        <f>UPPER(IF($D177="","",VLOOKUP($D177,'[2]男雙準備名單'!$A$7:$V$71,7)))</f>
        <v>蔡文凱</v>
      </c>
      <c r="F178" s="62">
        <f>IF($D177="","",VLOOKUP($D177,'[2]男雙準備名單'!$A$7:$V$71,8))</f>
        <v>0</v>
      </c>
      <c r="G178" s="91"/>
      <c r="H178" s="62" t="str">
        <f>IF($D177="","",VLOOKUP($D177,'[2]男雙準備名單'!$A$7:$V$71,9))</f>
        <v>北斗網球場</v>
      </c>
      <c r="I178" s="75"/>
      <c r="J178" s="80"/>
      <c r="K178" s="93"/>
      <c r="L178" s="95"/>
      <c r="M178" s="105"/>
      <c r="N178" s="67"/>
      <c r="O178" s="93"/>
      <c r="P178" s="67"/>
      <c r="Q178" s="106"/>
      <c r="R178" s="70"/>
    </row>
    <row r="179" spans="1:18" s="71" customFormat="1" ht="9" customHeight="1">
      <c r="A179" s="73"/>
      <c r="B179" s="74"/>
      <c r="C179" s="74"/>
      <c r="D179" s="97"/>
      <c r="E179" s="80"/>
      <c r="F179" s="80"/>
      <c r="G179" s="81"/>
      <c r="H179" s="80"/>
      <c r="I179" s="98"/>
      <c r="J179" s="67"/>
      <c r="K179" s="99"/>
      <c r="L179" s="83" t="str">
        <f>UPPER(IF(OR(K180="a",K180="as"),J175,IF(OR(K180="b",K180="bs"),J183,)))</f>
        <v>陳柏均</v>
      </c>
      <c r="M179" s="93"/>
      <c r="N179" s="67"/>
      <c r="O179" s="93"/>
      <c r="P179" s="67"/>
      <c r="Q179" s="106"/>
      <c r="R179" s="70"/>
    </row>
    <row r="180" spans="1:18" s="71" customFormat="1" ht="9" customHeight="1">
      <c r="A180" s="73"/>
      <c r="B180" s="85"/>
      <c r="C180" s="85"/>
      <c r="D180" s="100"/>
      <c r="E180" s="67"/>
      <c r="F180" s="67"/>
      <c r="G180" s="86"/>
      <c r="H180" s="67"/>
      <c r="I180" s="101"/>
      <c r="J180" s="87" t="s">
        <v>14</v>
      </c>
      <c r="K180" s="88" t="s">
        <v>82</v>
      </c>
      <c r="L180" s="89" t="str">
        <f>UPPER(IF(OR(K180="a",K180="as"),J176,IF(OR(K180="b",K180="bs"),J184,)))</f>
        <v>駱建勛</v>
      </c>
      <c r="M180" s="104"/>
      <c r="N180" s="80"/>
      <c r="O180" s="93"/>
      <c r="P180" s="67"/>
      <c r="Q180" s="106"/>
      <c r="R180" s="70"/>
    </row>
    <row r="181" spans="1:18" s="71" customFormat="1" ht="9" customHeight="1">
      <c r="A181" s="73">
        <v>39</v>
      </c>
      <c r="B181" s="62">
        <f>IF($D181="","",VLOOKUP($D181,'[2]男雙準備名單'!$A$7:$V$71,20))</f>
        <v>0</v>
      </c>
      <c r="C181" s="62">
        <f>IF($D181="","",VLOOKUP($D181,'[2]男雙準備名單'!$A$7:$V$71,21))</f>
        <v>0</v>
      </c>
      <c r="D181" s="63">
        <v>20</v>
      </c>
      <c r="E181" s="62" t="str">
        <f>UPPER(IF($D181="","",VLOOKUP($D181,'[2]男雙準備名單'!$A$7:$V$71,2)))</f>
        <v>陳柏均</v>
      </c>
      <c r="F181" s="62">
        <f>IF($D181="","",VLOOKUP($D181,'[2]男雙準備名單'!$A$7:$V$71,3))</f>
        <v>0</v>
      </c>
      <c r="G181" s="91"/>
      <c r="H181" s="62" t="str">
        <f>IF($D181="","",VLOOKUP($D181,'[2]男雙準備名單'!$A$7:$V$71,4))</f>
        <v>中興大學</v>
      </c>
      <c r="I181" s="66"/>
      <c r="J181" s="67"/>
      <c r="K181" s="93"/>
      <c r="L181" s="67">
        <v>63</v>
      </c>
      <c r="M181" s="107"/>
      <c r="N181" s="94"/>
      <c r="O181" s="93"/>
      <c r="P181" s="67"/>
      <c r="Q181" s="106"/>
      <c r="R181" s="70"/>
    </row>
    <row r="182" spans="1:18" s="71" customFormat="1" ht="9" customHeight="1">
      <c r="A182" s="73"/>
      <c r="B182" s="74"/>
      <c r="C182" s="74"/>
      <c r="D182" s="74"/>
      <c r="E182" s="62" t="str">
        <f>UPPER(IF($D181="","",VLOOKUP($D181,'[2]男雙準備名單'!$A$7:$V$71,7)))</f>
        <v>駱建勛</v>
      </c>
      <c r="F182" s="62">
        <f>IF($D181="","",VLOOKUP($D181,'[2]男雙準備名單'!$A$7:$V$71,8))</f>
        <v>0</v>
      </c>
      <c r="G182" s="91"/>
      <c r="H182" s="62" t="str">
        <f>IF($D181="","",VLOOKUP($D181,'[2]男雙準備名單'!$A$7:$V$71,9))</f>
        <v>霧峰五福國小</v>
      </c>
      <c r="I182" s="75"/>
      <c r="J182" s="76">
        <f>IF(I182="a",E181,IF(I182="b",E183,""))</f>
      </c>
      <c r="K182" s="93"/>
      <c r="L182" s="67"/>
      <c r="M182" s="77"/>
      <c r="N182" s="80"/>
      <c r="O182" s="93"/>
      <c r="P182" s="67"/>
      <c r="Q182" s="106"/>
      <c r="R182" s="70"/>
    </row>
    <row r="183" spans="1:18" s="71" customFormat="1" ht="9" customHeight="1">
      <c r="A183" s="73"/>
      <c r="B183" s="74"/>
      <c r="C183" s="74"/>
      <c r="D183" s="97"/>
      <c r="E183" s="80"/>
      <c r="F183" s="80"/>
      <c r="G183" s="81"/>
      <c r="H183" s="80"/>
      <c r="I183" s="82"/>
      <c r="J183" s="83" t="str">
        <f>UPPER(IF(OR(I184="a",I184="as"),E181,IF(OR(I184="b",I184="bs"),E185,)))</f>
        <v>陳柏均</v>
      </c>
      <c r="K183" s="103"/>
      <c r="L183" s="67"/>
      <c r="M183" s="77"/>
      <c r="N183" s="80"/>
      <c r="O183" s="93"/>
      <c r="P183" s="67"/>
      <c r="Q183" s="106"/>
      <c r="R183" s="70"/>
    </row>
    <row r="184" spans="1:18" s="71" customFormat="1" ht="9" customHeight="1">
      <c r="A184" s="73"/>
      <c r="B184" s="85"/>
      <c r="C184" s="85"/>
      <c r="D184" s="100"/>
      <c r="E184" s="67"/>
      <c r="F184" s="67"/>
      <c r="G184" s="86"/>
      <c r="H184" s="87" t="s">
        <v>14</v>
      </c>
      <c r="I184" s="88" t="s">
        <v>80</v>
      </c>
      <c r="J184" s="89" t="str">
        <f>UPPER(IF(OR(I184="a",I184="as"),E182,IF(OR(I184="b",I184="bs"),E186,)))</f>
        <v>駱建勛</v>
      </c>
      <c r="K184" s="104"/>
      <c r="L184" s="80"/>
      <c r="M184" s="77"/>
      <c r="N184" s="80"/>
      <c r="O184" s="93"/>
      <c r="P184" s="67"/>
      <c r="Q184" s="106"/>
      <c r="R184" s="70"/>
    </row>
    <row r="185" spans="1:18" s="71" customFormat="1" ht="9" customHeight="1">
      <c r="A185" s="61">
        <v>40</v>
      </c>
      <c r="B185" s="62">
        <f>IF($D185="","",VLOOKUP($D185,'[2]男雙準備名單'!$A$7:$V$71,20))</f>
        <v>0</v>
      </c>
      <c r="C185" s="62">
        <f>IF($D185="","",VLOOKUP($D185,'[2]男雙準備名單'!$A$7:$V$71,21))</f>
        <v>0</v>
      </c>
      <c r="D185" s="63">
        <v>33</v>
      </c>
      <c r="E185" s="62" t="str">
        <f>UPPER(IF($D185="","",VLOOKUP($D185,'[2]男雙準備名單'!$A$7:$V$71,2)))</f>
        <v>林家瑞</v>
      </c>
      <c r="F185" s="62">
        <f>IF($D185="","",VLOOKUP($D185,'[2]男雙準備名單'!$A$7:$V$71,3))</f>
        <v>0</v>
      </c>
      <c r="G185" s="91"/>
      <c r="H185" s="62" t="str">
        <f>IF($D185="","",VLOOKUP($D185,'[2]男雙準備名單'!$A$7:$V$71,4))</f>
        <v>台科大</v>
      </c>
      <c r="I185" s="92"/>
      <c r="J185" s="80">
        <v>64</v>
      </c>
      <c r="K185" s="77"/>
      <c r="L185" s="94"/>
      <c r="M185" s="84"/>
      <c r="N185" s="80"/>
      <c r="O185" s="93"/>
      <c r="P185" s="67"/>
      <c r="Q185" s="106"/>
      <c r="R185" s="70"/>
    </row>
    <row r="186" spans="1:18" s="71" customFormat="1" ht="9" customHeight="1">
      <c r="A186" s="73"/>
      <c r="B186" s="74"/>
      <c r="C186" s="74"/>
      <c r="D186" s="74"/>
      <c r="E186" s="62" t="str">
        <f>UPPER(IF($D185="","",VLOOKUP($D185,'[2]男雙準備名單'!$A$7:$V$71,7)))</f>
        <v>黃弘宇</v>
      </c>
      <c r="F186" s="62">
        <f>IF($D185="","",VLOOKUP($D185,'[2]男雙準備名單'!$A$7:$V$71,8))</f>
        <v>0</v>
      </c>
      <c r="G186" s="91"/>
      <c r="H186" s="62">
        <f>IF($D185="","",VLOOKUP($D185,'[2]男雙準備名單'!$A$7:$V$71,9))</f>
        <v>0</v>
      </c>
      <c r="I186" s="75"/>
      <c r="J186" s="80"/>
      <c r="K186" s="77"/>
      <c r="L186" s="95"/>
      <c r="M186" s="96"/>
      <c r="N186" s="80"/>
      <c r="O186" s="93"/>
      <c r="P186" s="67"/>
      <c r="Q186" s="106"/>
      <c r="R186" s="70"/>
    </row>
    <row r="187" spans="1:18" s="71" customFormat="1" ht="9" customHeight="1">
      <c r="A187" s="73"/>
      <c r="B187" s="74"/>
      <c r="C187" s="74"/>
      <c r="D187" s="97"/>
      <c r="E187" s="80"/>
      <c r="F187" s="80"/>
      <c r="G187" s="81"/>
      <c r="H187" s="80"/>
      <c r="I187" s="98"/>
      <c r="J187" s="67"/>
      <c r="K187" s="68"/>
      <c r="L187" s="80"/>
      <c r="M187" s="77"/>
      <c r="N187" s="77"/>
      <c r="O187" s="99"/>
      <c r="P187" s="83" t="str">
        <f>UPPER(IF(OR(O188="a",O188="as"),N171,IF(OR(O188="b",O188="bs"),N203,)))</f>
        <v>張延年</v>
      </c>
      <c r="Q187" s="108"/>
      <c r="R187" s="70"/>
    </row>
    <row r="188" spans="1:18" s="71" customFormat="1" ht="9" customHeight="1">
      <c r="A188" s="73"/>
      <c r="B188" s="85"/>
      <c r="C188" s="85"/>
      <c r="D188" s="100"/>
      <c r="E188" s="67"/>
      <c r="F188" s="67"/>
      <c r="G188" s="86"/>
      <c r="H188" s="67"/>
      <c r="I188" s="101"/>
      <c r="J188" s="67"/>
      <c r="K188" s="68"/>
      <c r="L188" s="80"/>
      <c r="M188" s="77"/>
      <c r="N188" s="87" t="s">
        <v>14</v>
      </c>
      <c r="O188" s="88" t="s">
        <v>82</v>
      </c>
      <c r="P188" s="89" t="str">
        <f>UPPER(IF(OR(O188="a",O188="as"),N172,IF(OR(O188="b",O188="bs"),N204,)))</f>
        <v>劉益仁</v>
      </c>
      <c r="Q188" s="109"/>
      <c r="R188" s="70"/>
    </row>
    <row r="189" spans="1:18" s="71" customFormat="1" ht="9" customHeight="1">
      <c r="A189" s="61">
        <v>41</v>
      </c>
      <c r="B189" s="62">
        <f>IF($D189="","",VLOOKUP($D189,'[2]男雙準備名單'!$A$7:$V$71,20))</f>
        <v>0</v>
      </c>
      <c r="C189" s="62">
        <f>IF($D189="","",VLOOKUP($D189,'[2]男雙準備名單'!$A$7:$V$71,21))</f>
        <v>0</v>
      </c>
      <c r="D189" s="63">
        <v>8</v>
      </c>
      <c r="E189" s="62" t="str">
        <f>UPPER(IF($D189="","",VLOOKUP($D189,'[2]男雙準備名單'!$A$7:$V$71,2)))</f>
        <v>呂斌豪</v>
      </c>
      <c r="F189" s="62">
        <f>IF($D189="","",VLOOKUP($D189,'[2]男雙準備名單'!$A$7:$V$71,3))</f>
        <v>0</v>
      </c>
      <c r="G189" s="91"/>
      <c r="H189" s="62">
        <f>IF($D189="","",VLOOKUP($D189,'[2]男雙準備名單'!$A$7:$V$71,4))</f>
        <v>0</v>
      </c>
      <c r="I189" s="66"/>
      <c r="J189" s="67"/>
      <c r="K189" s="68"/>
      <c r="L189" s="67"/>
      <c r="M189" s="68"/>
      <c r="N189" s="67"/>
      <c r="O189" s="93"/>
      <c r="P189" s="94">
        <v>62</v>
      </c>
      <c r="Q189" s="106"/>
      <c r="R189" s="70"/>
    </row>
    <row r="190" spans="1:18" s="71" customFormat="1" ht="9" customHeight="1">
      <c r="A190" s="73"/>
      <c r="B190" s="74"/>
      <c r="C190" s="74"/>
      <c r="D190" s="74"/>
      <c r="E190" s="62" t="str">
        <f>UPPER(IF($D189="","",VLOOKUP($D189,'[2]男雙準備名單'!$A$7:$V$71,7)))</f>
        <v>劉彥辰 </v>
      </c>
      <c r="F190" s="62">
        <f>IF($D189="","",VLOOKUP($D189,'[2]男雙準備名單'!$A$7:$V$71,8))</f>
        <v>0</v>
      </c>
      <c r="G190" s="91"/>
      <c r="H190" s="62">
        <f>IF($D189="","",VLOOKUP($D189,'[2]男雙準備名單'!$A$7:$V$71,9))</f>
        <v>0</v>
      </c>
      <c r="I190" s="75"/>
      <c r="J190" s="76">
        <f>IF(I190="a",E189,IF(I190="b",E191,""))</f>
      </c>
      <c r="K190" s="77"/>
      <c r="L190" s="67"/>
      <c r="M190" s="68"/>
      <c r="N190" s="67"/>
      <c r="O190" s="93"/>
      <c r="P190" s="95"/>
      <c r="Q190" s="110"/>
      <c r="R190" s="70"/>
    </row>
    <row r="191" spans="1:18" s="71" customFormat="1" ht="9" customHeight="1">
      <c r="A191" s="73"/>
      <c r="B191" s="74"/>
      <c r="C191" s="74"/>
      <c r="D191" s="97"/>
      <c r="E191" s="80"/>
      <c r="F191" s="80"/>
      <c r="G191" s="81"/>
      <c r="H191" s="80"/>
      <c r="I191" s="82"/>
      <c r="J191" s="83" t="str">
        <f>UPPER(IF(OR(I192="a",I192="as"),E189,IF(OR(I192="b",I192="bs"),E193,)))</f>
        <v>陳潤甫</v>
      </c>
      <c r="K191" s="84"/>
      <c r="L191" s="67"/>
      <c r="M191" s="68"/>
      <c r="N191" s="67"/>
      <c r="O191" s="93"/>
      <c r="P191" s="67"/>
      <c r="Q191" s="106"/>
      <c r="R191" s="70"/>
    </row>
    <row r="192" spans="1:18" s="71" customFormat="1" ht="9" customHeight="1">
      <c r="A192" s="73"/>
      <c r="B192" s="85"/>
      <c r="C192" s="85"/>
      <c r="D192" s="100"/>
      <c r="E192" s="67"/>
      <c r="F192" s="67"/>
      <c r="G192" s="86"/>
      <c r="H192" s="87" t="s">
        <v>14</v>
      </c>
      <c r="I192" s="88" t="s">
        <v>77</v>
      </c>
      <c r="J192" s="89" t="str">
        <f>UPPER(IF(OR(I192="a",I192="as"),E190,IF(OR(I192="b",I192="bs"),E194,)))</f>
        <v>鄭茂宏</v>
      </c>
      <c r="K192" s="90"/>
      <c r="L192" s="80"/>
      <c r="M192" s="77"/>
      <c r="N192" s="67"/>
      <c r="O192" s="93"/>
      <c r="P192" s="67"/>
      <c r="Q192" s="106"/>
      <c r="R192" s="70"/>
    </row>
    <row r="193" spans="1:18" s="71" customFormat="1" ht="9" customHeight="1">
      <c r="A193" s="73">
        <v>42</v>
      </c>
      <c r="B193" s="62">
        <f>IF($D193="","",VLOOKUP($D193,'[2]男雙準備名單'!$A$7:$V$71,20))</f>
        <v>0</v>
      </c>
      <c r="C193" s="62">
        <f>IF($D193="","",VLOOKUP($D193,'[2]男雙準備名單'!$A$7:$V$71,21))</f>
        <v>0</v>
      </c>
      <c r="D193" s="63">
        <v>32</v>
      </c>
      <c r="E193" s="62" t="str">
        <f>UPPER(IF($D193="","",VLOOKUP($D193,'[2]男雙準備名單'!$A$7:$V$71,2)))</f>
        <v>陳潤甫</v>
      </c>
      <c r="F193" s="62">
        <f>IF($D193="","",VLOOKUP($D193,'[2]男雙準備名單'!$A$7:$V$71,3))</f>
        <v>0</v>
      </c>
      <c r="G193" s="91"/>
      <c r="H193" s="62">
        <f>IF($D193="","",VLOOKUP($D193,'[2]男雙準備名單'!$A$7:$V$71,4))</f>
        <v>0</v>
      </c>
      <c r="I193" s="92"/>
      <c r="J193" s="80">
        <v>62</v>
      </c>
      <c r="K193" s="93"/>
      <c r="L193" s="94"/>
      <c r="M193" s="84"/>
      <c r="N193" s="67"/>
      <c r="O193" s="93"/>
      <c r="P193" s="67"/>
      <c r="Q193" s="106"/>
      <c r="R193" s="70"/>
    </row>
    <row r="194" spans="1:18" s="71" customFormat="1" ht="9" customHeight="1">
      <c r="A194" s="73"/>
      <c r="B194" s="74"/>
      <c r="C194" s="74"/>
      <c r="D194" s="74"/>
      <c r="E194" s="62" t="str">
        <f>UPPER(IF($D193="","",VLOOKUP($D193,'[2]男雙準備名單'!$A$7:$V$71,7)))</f>
        <v>鄭茂宏</v>
      </c>
      <c r="F194" s="62">
        <f>IF($D193="","",VLOOKUP($D193,'[2]男雙準備名單'!$A$7:$V$71,8))</f>
        <v>0</v>
      </c>
      <c r="G194" s="91"/>
      <c r="H194" s="62">
        <f>IF($D193="","",VLOOKUP($D193,'[2]男雙準備名單'!$A$7:$V$71,9))</f>
        <v>0</v>
      </c>
      <c r="I194" s="75"/>
      <c r="J194" s="80"/>
      <c r="K194" s="93"/>
      <c r="L194" s="95"/>
      <c r="M194" s="96"/>
      <c r="N194" s="67"/>
      <c r="O194" s="93"/>
      <c r="P194" s="67"/>
      <c r="Q194" s="106"/>
      <c r="R194" s="70"/>
    </row>
    <row r="195" spans="1:18" s="71" customFormat="1" ht="9" customHeight="1">
      <c r="A195" s="73"/>
      <c r="B195" s="74"/>
      <c r="C195" s="74"/>
      <c r="D195" s="97"/>
      <c r="E195" s="80"/>
      <c r="F195" s="80"/>
      <c r="G195" s="81"/>
      <c r="H195" s="80"/>
      <c r="I195" s="98"/>
      <c r="J195" s="67"/>
      <c r="K195" s="99"/>
      <c r="L195" s="83" t="str">
        <f>UPPER(IF(OR(K196="a",K196="as"),J191,IF(OR(K196="b",K196="bs"),J199,)))</f>
        <v>陳潤甫</v>
      </c>
      <c r="M195" s="77"/>
      <c r="N195" s="67"/>
      <c r="O195" s="93"/>
      <c r="P195" s="67"/>
      <c r="Q195" s="106"/>
      <c r="R195" s="70"/>
    </row>
    <row r="196" spans="1:18" s="71" customFormat="1" ht="9" customHeight="1">
      <c r="A196" s="73"/>
      <c r="B196" s="85"/>
      <c r="C196" s="85"/>
      <c r="D196" s="100"/>
      <c r="E196" s="67"/>
      <c r="F196" s="67"/>
      <c r="G196" s="86"/>
      <c r="H196" s="67"/>
      <c r="I196" s="101"/>
      <c r="J196" s="87" t="s">
        <v>14</v>
      </c>
      <c r="K196" s="88" t="s">
        <v>76</v>
      </c>
      <c r="L196" s="89" t="str">
        <f>UPPER(IF(OR(K196="a",K196="as"),J192,IF(OR(K196="b",K196="bs"),J200,)))</f>
        <v>鄭茂宏</v>
      </c>
      <c r="M196" s="90"/>
      <c r="N196" s="80"/>
      <c r="O196" s="93"/>
      <c r="P196" s="67"/>
      <c r="Q196" s="106"/>
      <c r="R196" s="70"/>
    </row>
    <row r="197" spans="1:18" s="71" customFormat="1" ht="9" customHeight="1">
      <c r="A197" s="73">
        <v>43</v>
      </c>
      <c r="B197" s="62">
        <f>IF($D197="","",VLOOKUP($D197,'[2]男雙準備名單'!$A$7:$V$71,20))</f>
        <v>0</v>
      </c>
      <c r="C197" s="62">
        <f>IF($D197="","",VLOOKUP($D197,'[2]男雙準備名單'!$A$7:$V$71,21))</f>
        <v>0</v>
      </c>
      <c r="D197" s="63">
        <v>52</v>
      </c>
      <c r="E197" s="62" t="str">
        <f>UPPER(IF($D197="","",VLOOKUP($D197,'[2]男雙準備名單'!$A$7:$V$71,2)))</f>
        <v>謝丞宜</v>
      </c>
      <c r="F197" s="62">
        <f>IF($D197="","",VLOOKUP($D197,'[2]男雙準備名單'!$A$7:$V$71,3))</f>
        <v>0</v>
      </c>
      <c r="G197" s="91"/>
      <c r="H197" s="62" t="str">
        <f>IF($D197="","",VLOOKUP($D197,'[2]男雙準備名單'!$A$7:$V$71,4))</f>
        <v>中國文化大學</v>
      </c>
      <c r="I197" s="66"/>
      <c r="J197" s="67"/>
      <c r="K197" s="93"/>
      <c r="L197" s="67">
        <v>63</v>
      </c>
      <c r="M197" s="93"/>
      <c r="N197" s="94"/>
      <c r="O197" s="93"/>
      <c r="P197" s="67"/>
      <c r="Q197" s="106"/>
      <c r="R197" s="70"/>
    </row>
    <row r="198" spans="1:18" s="71" customFormat="1" ht="9" customHeight="1">
      <c r="A198" s="73"/>
      <c r="B198" s="74"/>
      <c r="C198" s="74"/>
      <c r="D198" s="74"/>
      <c r="E198" s="62" t="str">
        <f>UPPER(IF($D197="","",VLOOKUP($D197,'[2]男雙準備名單'!$A$7:$V$71,7)))</f>
        <v>葉鴻亨</v>
      </c>
      <c r="F198" s="62">
        <f>IF($D197="","",VLOOKUP($D197,'[2]男雙準備名單'!$A$7:$V$71,8))</f>
        <v>0</v>
      </c>
      <c r="G198" s="91"/>
      <c r="H198" s="62" t="str">
        <f>IF($D197="","",VLOOKUP($D197,'[2]男雙準備名單'!$A$7:$V$71,9))</f>
        <v>中國文化大學</v>
      </c>
      <c r="I198" s="75"/>
      <c r="J198" s="76">
        <f>IF(I198="a",E197,IF(I198="b",E199,""))</f>
      </c>
      <c r="K198" s="93"/>
      <c r="L198" s="67"/>
      <c r="M198" s="93"/>
      <c r="N198" s="80"/>
      <c r="O198" s="93"/>
      <c r="P198" s="67"/>
      <c r="Q198" s="106"/>
      <c r="R198" s="70"/>
    </row>
    <row r="199" spans="1:18" s="71" customFormat="1" ht="9" customHeight="1">
      <c r="A199" s="73"/>
      <c r="B199" s="74"/>
      <c r="C199" s="74"/>
      <c r="D199" s="74"/>
      <c r="E199" s="80"/>
      <c r="F199" s="80"/>
      <c r="G199" s="81"/>
      <c r="H199" s="80"/>
      <c r="I199" s="82"/>
      <c r="J199" s="83" t="str">
        <f>UPPER(IF(OR(I200="a",I200="as"),E197,IF(OR(I200="b",I200="bs"),E201,)))</f>
        <v>黃福地</v>
      </c>
      <c r="K199" s="103"/>
      <c r="L199" s="67"/>
      <c r="M199" s="93"/>
      <c r="N199" s="80"/>
      <c r="O199" s="93"/>
      <c r="P199" s="67"/>
      <c r="Q199" s="106"/>
      <c r="R199" s="70"/>
    </row>
    <row r="200" spans="1:18" s="71" customFormat="1" ht="9" customHeight="1">
      <c r="A200" s="73"/>
      <c r="B200" s="85"/>
      <c r="C200" s="85"/>
      <c r="D200" s="85"/>
      <c r="E200" s="67"/>
      <c r="F200" s="67"/>
      <c r="G200" s="86"/>
      <c r="H200" s="87" t="s">
        <v>14</v>
      </c>
      <c r="I200" s="88" t="s">
        <v>77</v>
      </c>
      <c r="J200" s="89" t="str">
        <f>UPPER(IF(OR(I200="a",I200="as"),E198,IF(OR(I200="b",I200="bs"),E202,)))</f>
        <v>黃中燕</v>
      </c>
      <c r="K200" s="104"/>
      <c r="L200" s="80"/>
      <c r="M200" s="93"/>
      <c r="N200" s="80"/>
      <c r="O200" s="93"/>
      <c r="P200" s="67"/>
      <c r="Q200" s="106"/>
      <c r="R200" s="70"/>
    </row>
    <row r="201" spans="1:18" s="71" customFormat="1" ht="9" customHeight="1">
      <c r="A201" s="73">
        <v>44</v>
      </c>
      <c r="B201" s="62">
        <f>IF($D201="","",VLOOKUP($D201,'[2]男雙準備名單'!$A$7:$V$71,20))</f>
        <v>0</v>
      </c>
      <c r="C201" s="62">
        <f>IF($D201="","",VLOOKUP($D201,'[2]男雙準備名單'!$A$7:$V$71,21))</f>
        <v>0</v>
      </c>
      <c r="D201" s="63">
        <v>9</v>
      </c>
      <c r="E201" s="64" t="str">
        <f>UPPER(IF($D201="","",VLOOKUP($D201,'[2]男雙準備名單'!$A$7:$V$71,2)))</f>
        <v>黃福地</v>
      </c>
      <c r="F201" s="64">
        <f>IF($D201="","",VLOOKUP($D201,'[2]男雙準備名單'!$A$7:$V$71,3))</f>
        <v>0</v>
      </c>
      <c r="G201" s="65"/>
      <c r="H201" s="64" t="str">
        <f>IF($D201="","",VLOOKUP($D201,'[2]男雙準備名單'!$A$7:$V$71,4))</f>
        <v>鶯歌國小</v>
      </c>
      <c r="I201" s="92"/>
      <c r="J201" s="80">
        <v>62</v>
      </c>
      <c r="K201" s="77"/>
      <c r="L201" s="94"/>
      <c r="M201" s="103"/>
      <c r="N201" s="80"/>
      <c r="O201" s="93"/>
      <c r="P201" s="67"/>
      <c r="Q201" s="106"/>
      <c r="R201" s="70"/>
    </row>
    <row r="202" spans="1:18" s="71" customFormat="1" ht="9" customHeight="1">
      <c r="A202" s="73"/>
      <c r="B202" s="74"/>
      <c r="C202" s="74"/>
      <c r="D202" s="74"/>
      <c r="E202" s="64" t="str">
        <f>UPPER(IF($D201="","",VLOOKUP($D201,'[2]男雙準備名單'!$A$7:$V$71,7)))</f>
        <v>黃中燕</v>
      </c>
      <c r="F202" s="64">
        <f>IF($D201="","",VLOOKUP($D201,'[2]男雙準備名單'!$A$7:$V$71,8))</f>
        <v>0</v>
      </c>
      <c r="G202" s="65"/>
      <c r="H202" s="64" t="str">
        <f>IF($D201="","",VLOOKUP($D201,'[2]男雙準備名單'!$A$7:$V$71,9))</f>
        <v>鶯歌國小</v>
      </c>
      <c r="I202" s="75"/>
      <c r="J202" s="80"/>
      <c r="K202" s="77"/>
      <c r="L202" s="95"/>
      <c r="M202" s="105"/>
      <c r="N202" s="80"/>
      <c r="O202" s="93"/>
      <c r="P202" s="67"/>
      <c r="Q202" s="106"/>
      <c r="R202" s="70"/>
    </row>
    <row r="203" spans="1:18" s="71" customFormat="1" ht="9" customHeight="1">
      <c r="A203" s="73"/>
      <c r="B203" s="74"/>
      <c r="C203" s="74"/>
      <c r="D203" s="74"/>
      <c r="E203" s="80"/>
      <c r="F203" s="80"/>
      <c r="G203" s="81"/>
      <c r="H203" s="80"/>
      <c r="I203" s="98"/>
      <c r="J203" s="67"/>
      <c r="K203" s="68"/>
      <c r="L203" s="80"/>
      <c r="M203" s="99"/>
      <c r="N203" s="83" t="str">
        <f>UPPER(IF(OR(M204="a",M204="as"),L195,IF(OR(M204="b",M204="bs"),L211,)))</f>
        <v>張延年</v>
      </c>
      <c r="O203" s="93"/>
      <c r="P203" s="67"/>
      <c r="Q203" s="106"/>
      <c r="R203" s="70"/>
    </row>
    <row r="204" spans="1:18" s="71" customFormat="1" ht="9" customHeight="1">
      <c r="A204" s="73"/>
      <c r="B204" s="85"/>
      <c r="C204" s="85"/>
      <c r="D204" s="85"/>
      <c r="E204" s="67"/>
      <c r="F204" s="67"/>
      <c r="G204" s="86"/>
      <c r="H204" s="67"/>
      <c r="I204" s="101"/>
      <c r="J204" s="67"/>
      <c r="K204" s="68"/>
      <c r="L204" s="87" t="s">
        <v>14</v>
      </c>
      <c r="M204" s="88" t="s">
        <v>82</v>
      </c>
      <c r="N204" s="89" t="str">
        <f>UPPER(IF(OR(M204="a",M204="as"),L196,IF(OR(M204="b",M204="bs"),L212,)))</f>
        <v>劉益仁</v>
      </c>
      <c r="O204" s="104"/>
      <c r="P204" s="80"/>
      <c r="Q204" s="106"/>
      <c r="R204" s="70"/>
    </row>
    <row r="205" spans="1:18" s="71" customFormat="1" ht="9" customHeight="1">
      <c r="A205" s="73">
        <v>45</v>
      </c>
      <c r="B205" s="62">
        <f>IF($D205="","",VLOOKUP($D205,'[2]男雙準備名單'!$A$7:$V$71,20))</f>
        <v>0</v>
      </c>
      <c r="C205" s="62">
        <f>IF($D205="","",VLOOKUP($D205,'[2]男雙準備名單'!$A$7:$V$71,21))</f>
        <v>0</v>
      </c>
      <c r="D205" s="63">
        <v>31</v>
      </c>
      <c r="E205" s="62" t="str">
        <f>UPPER(IF($D205="","",VLOOKUP($D205,'[2]男雙準備名單'!$A$7:$V$71,2)))</f>
        <v>黃子綸</v>
      </c>
      <c r="F205" s="62">
        <f>IF($D205="","",VLOOKUP($D205,'[2]男雙準備名單'!$A$7:$V$71,3))</f>
        <v>0</v>
      </c>
      <c r="G205" s="91"/>
      <c r="H205" s="62" t="str">
        <f>IF($D205="","",VLOOKUP($D205,'[2]男雙準備名單'!$A$7:$V$71,4))</f>
        <v>瑞湖</v>
      </c>
      <c r="I205" s="66"/>
      <c r="J205" s="67"/>
      <c r="K205" s="68"/>
      <c r="L205" s="67"/>
      <c r="M205" s="93"/>
      <c r="N205" s="67">
        <v>61</v>
      </c>
      <c r="O205" s="107"/>
      <c r="P205" s="67"/>
      <c r="Q205" s="78"/>
      <c r="R205" s="70"/>
    </row>
    <row r="206" spans="1:18" s="71" customFormat="1" ht="9" customHeight="1">
      <c r="A206" s="73"/>
      <c r="B206" s="74"/>
      <c r="C206" s="74"/>
      <c r="D206" s="74"/>
      <c r="E206" s="62" t="str">
        <f>UPPER(IF($D205="","",VLOOKUP($D205,'[2]男雙準備名單'!$A$7:$V$71,7)))</f>
        <v>盧明泉</v>
      </c>
      <c r="F206" s="62">
        <f>IF($D205="","",VLOOKUP($D205,'[2]男雙準備名單'!$A$7:$V$71,8))</f>
        <v>0</v>
      </c>
      <c r="G206" s="91"/>
      <c r="H206" s="62" t="str">
        <f>IF($D205="","",VLOOKUP($D205,'[2]男雙準備名單'!$A$7:$V$71,9))</f>
        <v>瑞湖</v>
      </c>
      <c r="I206" s="75"/>
      <c r="J206" s="76">
        <f>IF(I206="a",E205,IF(I206="b",E207,""))</f>
      </c>
      <c r="K206" s="77"/>
      <c r="L206" s="67"/>
      <c r="M206" s="93"/>
      <c r="N206" s="67"/>
      <c r="O206" s="77"/>
      <c r="P206" s="67"/>
      <c r="Q206" s="78"/>
      <c r="R206" s="70"/>
    </row>
    <row r="207" spans="1:18" s="71" customFormat="1" ht="9" customHeight="1">
      <c r="A207" s="73"/>
      <c r="B207" s="74"/>
      <c r="C207" s="74"/>
      <c r="D207" s="97"/>
      <c r="E207" s="80"/>
      <c r="F207" s="80"/>
      <c r="G207" s="81"/>
      <c r="H207" s="80"/>
      <c r="I207" s="82"/>
      <c r="J207" s="83" t="str">
        <f>UPPER(IF(OR(I208="a",I208="as"),E205,IF(OR(I208="b",I208="bs"),E209,)))</f>
        <v>黃子綸</v>
      </c>
      <c r="K207" s="84"/>
      <c r="L207" s="67"/>
      <c r="M207" s="93"/>
      <c r="N207" s="67"/>
      <c r="O207" s="77"/>
      <c r="P207" s="67"/>
      <c r="Q207" s="78"/>
      <c r="R207" s="70"/>
    </row>
    <row r="208" spans="1:18" s="71" customFormat="1" ht="9" customHeight="1">
      <c r="A208" s="73"/>
      <c r="B208" s="85"/>
      <c r="C208" s="85"/>
      <c r="D208" s="100"/>
      <c r="E208" s="67"/>
      <c r="F208" s="67"/>
      <c r="G208" s="86"/>
      <c r="H208" s="87" t="s">
        <v>14</v>
      </c>
      <c r="I208" s="88" t="s">
        <v>80</v>
      </c>
      <c r="J208" s="89" t="str">
        <f>UPPER(IF(OR(I208="a",I208="as"),E206,IF(OR(I208="b",I208="bs"),E210,)))</f>
        <v>盧明泉</v>
      </c>
      <c r="K208" s="90"/>
      <c r="L208" s="80"/>
      <c r="M208" s="93"/>
      <c r="N208" s="67"/>
      <c r="O208" s="77"/>
      <c r="P208" s="67"/>
      <c r="Q208" s="78"/>
      <c r="R208" s="70"/>
    </row>
    <row r="209" spans="1:18" s="71" customFormat="1" ht="9" customHeight="1">
      <c r="A209" s="73">
        <v>46</v>
      </c>
      <c r="B209" s="62">
        <f>IF($D209="","",VLOOKUP($D209,'[2]男雙準備名單'!$A$7:$V$71,20))</f>
        <v>0</v>
      </c>
      <c r="C209" s="62">
        <f>IF($D209="","",VLOOKUP($D209,'[2]男雙準備名單'!$A$7:$V$71,21))</f>
        <v>0</v>
      </c>
      <c r="D209" s="63">
        <v>5</v>
      </c>
      <c r="E209" s="62" t="str">
        <f>UPPER(IF($D209="","",VLOOKUP($D209,'[2]男雙準備名單'!$A$7:$V$71,2)))</f>
        <v>王家鴻</v>
      </c>
      <c r="F209" s="62">
        <f>IF($D209="","",VLOOKUP($D209,'[2]男雙準備名單'!$A$7:$V$71,3))</f>
        <v>0</v>
      </c>
      <c r="G209" s="91"/>
      <c r="H209" s="62">
        <f>IF($D209="","",VLOOKUP($D209,'[2]男雙準備名單'!$A$7:$V$71,4))</f>
        <v>0</v>
      </c>
      <c r="I209" s="92"/>
      <c r="J209" s="80">
        <v>75</v>
      </c>
      <c r="K209" s="93"/>
      <c r="L209" s="94"/>
      <c r="M209" s="103"/>
      <c r="N209" s="67"/>
      <c r="O209" s="77"/>
      <c r="P209" s="67"/>
      <c r="Q209" s="78"/>
      <c r="R209" s="70"/>
    </row>
    <row r="210" spans="1:18" s="71" customFormat="1" ht="9" customHeight="1">
      <c r="A210" s="73"/>
      <c r="B210" s="74"/>
      <c r="C210" s="74"/>
      <c r="D210" s="74"/>
      <c r="E210" s="62" t="str">
        <f>UPPER(IF($D209="","",VLOOKUP($D209,'[2]男雙準備名單'!$A$7:$V$71,7)))</f>
        <v>林學鴻</v>
      </c>
      <c r="F210" s="62">
        <f>IF($D209="","",VLOOKUP($D209,'[2]男雙準備名單'!$A$7:$V$71,8))</f>
        <v>0</v>
      </c>
      <c r="G210" s="91"/>
      <c r="H210" s="62">
        <f>IF($D209="","",VLOOKUP($D209,'[2]男雙準備名單'!$A$7:$V$71,9))</f>
        <v>0</v>
      </c>
      <c r="I210" s="75"/>
      <c r="J210" s="80"/>
      <c r="K210" s="93"/>
      <c r="L210" s="95"/>
      <c r="M210" s="105"/>
      <c r="N210" s="67"/>
      <c r="O210" s="77"/>
      <c r="P210" s="67"/>
      <c r="Q210" s="78"/>
      <c r="R210" s="70"/>
    </row>
    <row r="211" spans="1:18" s="71" customFormat="1" ht="9" customHeight="1">
      <c r="A211" s="73"/>
      <c r="B211" s="74"/>
      <c r="C211" s="74"/>
      <c r="D211" s="97"/>
      <c r="E211" s="80"/>
      <c r="F211" s="80"/>
      <c r="G211" s="81"/>
      <c r="H211" s="80"/>
      <c r="I211" s="98"/>
      <c r="J211" s="67"/>
      <c r="K211" s="99"/>
      <c r="L211" s="83" t="str">
        <f>UPPER(IF(OR(K212="a",K212="as"),J207,IF(OR(K212="b",K212="bs"),J215,)))</f>
        <v>張延年</v>
      </c>
      <c r="M211" s="93"/>
      <c r="N211" s="67"/>
      <c r="O211" s="77"/>
      <c r="P211" s="67"/>
      <c r="Q211" s="78"/>
      <c r="R211" s="70"/>
    </row>
    <row r="212" spans="1:18" s="71" customFormat="1" ht="9" customHeight="1">
      <c r="A212" s="73"/>
      <c r="B212" s="85"/>
      <c r="C212" s="85"/>
      <c r="D212" s="100"/>
      <c r="E212" s="67"/>
      <c r="F212" s="67"/>
      <c r="G212" s="86"/>
      <c r="H212" s="67"/>
      <c r="I212" s="101"/>
      <c r="J212" s="87" t="s">
        <v>14</v>
      </c>
      <c r="K212" s="88" t="s">
        <v>82</v>
      </c>
      <c r="L212" s="89" t="str">
        <f>UPPER(IF(OR(K212="a",K212="as"),J208,IF(OR(K212="b",K212="bs"),J216,)))</f>
        <v>劉益仁</v>
      </c>
      <c r="M212" s="104"/>
      <c r="N212" s="80"/>
      <c r="O212" s="77"/>
      <c r="P212" s="67"/>
      <c r="Q212" s="78"/>
      <c r="R212" s="70"/>
    </row>
    <row r="213" spans="1:18" s="71" customFormat="1" ht="9" customHeight="1">
      <c r="A213" s="73">
        <v>47</v>
      </c>
      <c r="B213" s="62">
        <f>IF($D213="","",VLOOKUP($D213,'[2]男雙準備名單'!$A$7:$V$71,20))</f>
        <v>0</v>
      </c>
      <c r="C213" s="62">
        <f>IF($D213="","",VLOOKUP($D213,'[2]男雙準備名單'!$A$7:$V$71,21))</f>
        <v>0</v>
      </c>
      <c r="D213" s="63">
        <v>41</v>
      </c>
      <c r="E213" s="62" t="str">
        <f>UPPER(IF($D213="","",VLOOKUP($D213,'[2]男雙準備名單'!$A$7:$V$71,2)))</f>
        <v>馬連成</v>
      </c>
      <c r="F213" s="62">
        <f>IF($D213="","",VLOOKUP($D213,'[2]男雙準備名單'!$A$7:$V$71,3))</f>
        <v>0</v>
      </c>
      <c r="G213" s="91"/>
      <c r="H213" s="62">
        <f>IF($D213="","",VLOOKUP($D213,'[2]男雙準備名單'!$A$7:$V$71,4))</f>
        <v>0</v>
      </c>
      <c r="I213" s="66"/>
      <c r="J213" s="67"/>
      <c r="K213" s="93"/>
      <c r="L213" s="67">
        <v>64</v>
      </c>
      <c r="M213" s="107"/>
      <c r="N213" s="94"/>
      <c r="O213" s="77"/>
      <c r="P213" s="67"/>
      <c r="Q213" s="78"/>
      <c r="R213" s="70"/>
    </row>
    <row r="214" spans="1:18" s="71" customFormat="1" ht="9" customHeight="1">
      <c r="A214" s="73"/>
      <c r="B214" s="74"/>
      <c r="C214" s="74"/>
      <c r="D214" s="74"/>
      <c r="E214" s="62" t="str">
        <f>UPPER(IF($D213="","",VLOOKUP($D213,'[2]男雙準備名單'!$A$7:$V$71,7)))</f>
        <v>江德仁</v>
      </c>
      <c r="F214" s="62">
        <f>IF($D213="","",VLOOKUP($D213,'[2]男雙準備名單'!$A$7:$V$71,8))</f>
        <v>0</v>
      </c>
      <c r="G214" s="91"/>
      <c r="H214" s="62">
        <f>IF($D213="","",VLOOKUP($D213,'[2]男雙準備名單'!$A$7:$V$71,9))</f>
        <v>0</v>
      </c>
      <c r="I214" s="75"/>
      <c r="J214" s="76">
        <f>IF(I214="a",E213,IF(I214="b",E215,""))</f>
      </c>
      <c r="K214" s="93"/>
      <c r="L214" s="67"/>
      <c r="M214" s="77"/>
      <c r="N214" s="80"/>
      <c r="O214" s="77"/>
      <c r="P214" s="67"/>
      <c r="Q214" s="78"/>
      <c r="R214" s="70"/>
    </row>
    <row r="215" spans="1:18" s="71" customFormat="1" ht="9" customHeight="1">
      <c r="A215" s="73"/>
      <c r="B215" s="74"/>
      <c r="C215" s="74"/>
      <c r="D215" s="74"/>
      <c r="E215" s="76"/>
      <c r="F215" s="76"/>
      <c r="G215" s="111"/>
      <c r="H215" s="76"/>
      <c r="I215" s="82"/>
      <c r="J215" s="83" t="str">
        <f>UPPER(IF(OR(I216="a",I216="as"),E213,IF(OR(I216="b",I216="bs"),E217,)))</f>
        <v>張延年</v>
      </c>
      <c r="K215" s="103"/>
      <c r="L215" s="67"/>
      <c r="M215" s="77"/>
      <c r="N215" s="80"/>
      <c r="O215" s="77"/>
      <c r="P215" s="67"/>
      <c r="Q215" s="78"/>
      <c r="R215" s="70"/>
    </row>
    <row r="216" spans="1:18" s="71" customFormat="1" ht="9" customHeight="1">
      <c r="A216" s="73"/>
      <c r="B216" s="85"/>
      <c r="C216" s="85"/>
      <c r="D216" s="85"/>
      <c r="E216" s="67"/>
      <c r="F216" s="67"/>
      <c r="G216" s="112"/>
      <c r="H216" s="87" t="s">
        <v>14</v>
      </c>
      <c r="I216" s="88" t="s">
        <v>82</v>
      </c>
      <c r="J216" s="89" t="str">
        <f>UPPER(IF(OR(I216="a",I216="as"),E214,IF(OR(I216="b",I216="bs"),E218,)))</f>
        <v>劉益仁</v>
      </c>
      <c r="K216" s="104"/>
      <c r="L216" s="80"/>
      <c r="M216" s="77"/>
      <c r="N216" s="80"/>
      <c r="O216" s="77"/>
      <c r="P216" s="67"/>
      <c r="Q216" s="78"/>
      <c r="R216" s="70"/>
    </row>
    <row r="217" spans="1:18" s="71" customFormat="1" ht="9" customHeight="1">
      <c r="A217" s="61">
        <v>48</v>
      </c>
      <c r="B217" s="62">
        <f>IF($D217="","",VLOOKUP($D217,'[2]男雙準備名單'!$A$7:$V$71,20))</f>
        <v>0</v>
      </c>
      <c r="C217" s="62">
        <f>IF($D217="","",VLOOKUP($D217,'[2]男雙準備名單'!$A$7:$V$71,21))</f>
        <v>0</v>
      </c>
      <c r="D217" s="63">
        <v>42</v>
      </c>
      <c r="E217" s="64" t="str">
        <f>UPPER(IF($D217="","",VLOOKUP($D217,'[2]男雙準備名單'!$A$7:$V$71,2)))</f>
        <v>張延年</v>
      </c>
      <c r="F217" s="64">
        <f>IF($D217="","",VLOOKUP($D217,'[2]男雙準備名單'!$A$7:$V$71,3))</f>
        <v>0</v>
      </c>
      <c r="G217" s="65"/>
      <c r="H217" s="64">
        <f>IF($D217="","",VLOOKUP($D217,'[2]男雙準備名單'!$A$7:$V$71,4))</f>
        <v>0</v>
      </c>
      <c r="I217" s="92"/>
      <c r="J217" s="80" t="s">
        <v>81</v>
      </c>
      <c r="K217" s="77"/>
      <c r="L217" s="94"/>
      <c r="M217" s="84"/>
      <c r="N217" s="80"/>
      <c r="O217" s="77"/>
      <c r="P217" s="67"/>
      <c r="Q217" s="78"/>
      <c r="R217" s="70"/>
    </row>
    <row r="218" spans="1:18" s="71" customFormat="1" ht="9" customHeight="1">
      <c r="A218" s="73"/>
      <c r="B218" s="74"/>
      <c r="C218" s="74"/>
      <c r="D218" s="74"/>
      <c r="E218" s="64" t="str">
        <f>UPPER(IF($D217="","",VLOOKUP($D217,'[2]男雙準備名單'!$A$7:$V$71,7)))</f>
        <v>劉益仁</v>
      </c>
      <c r="F218" s="64">
        <f>IF($D217="","",VLOOKUP($D217,'[2]男雙準備名單'!$A$7:$V$71,8))</f>
        <v>0</v>
      </c>
      <c r="G218" s="65"/>
      <c r="H218" s="64">
        <f>IF($D217="","",VLOOKUP($D217,'[2]男雙準備名單'!$A$7:$V$71,9))</f>
        <v>0</v>
      </c>
      <c r="I218" s="75"/>
      <c r="J218" s="80"/>
      <c r="K218" s="77"/>
      <c r="L218" s="95"/>
      <c r="M218" s="96"/>
      <c r="N218" s="80"/>
      <c r="O218" s="77"/>
      <c r="P218" s="67"/>
      <c r="Q218" s="78"/>
      <c r="R218" s="70"/>
    </row>
    <row r="219" spans="1:18" s="124" customFormat="1" ht="9" customHeight="1">
      <c r="A219" s="113"/>
      <c r="B219" s="114"/>
      <c r="C219" s="114"/>
      <c r="D219" s="115"/>
      <c r="E219" s="116"/>
      <c r="F219" s="116"/>
      <c r="G219" s="117"/>
      <c r="H219" s="116"/>
      <c r="I219" s="118"/>
      <c r="J219" s="119"/>
      <c r="K219" s="120"/>
      <c r="L219" s="121"/>
      <c r="M219" s="122"/>
      <c r="N219" s="121"/>
      <c r="O219" s="122"/>
      <c r="P219" s="119"/>
      <c r="Q219" s="120"/>
      <c r="R219" s="123"/>
    </row>
    <row r="220" spans="1:18" s="135" customFormat="1" ht="6" customHeight="1">
      <c r="A220" s="113"/>
      <c r="B220" s="125"/>
      <c r="C220" s="125"/>
      <c r="D220" s="126"/>
      <c r="E220" s="127"/>
      <c r="F220" s="127"/>
      <c r="G220" s="128"/>
      <c r="H220" s="127"/>
      <c r="I220" s="129"/>
      <c r="J220" s="119"/>
      <c r="K220" s="120"/>
      <c r="L220" s="130"/>
      <c r="M220" s="131"/>
      <c r="N220" s="130"/>
      <c r="O220" s="131"/>
      <c r="P220" s="132"/>
      <c r="Q220" s="133" t="s">
        <v>15</v>
      </c>
      <c r="R220" s="134"/>
    </row>
    <row r="221" spans="1:17" s="148" customFormat="1" ht="10.5" customHeight="1">
      <c r="A221" s="136" t="s">
        <v>16</v>
      </c>
      <c r="B221" s="137"/>
      <c r="C221" s="138"/>
      <c r="D221" s="139" t="s">
        <v>17</v>
      </c>
      <c r="E221" s="140" t="s">
        <v>18</v>
      </c>
      <c r="F221" s="142" t="s">
        <v>17</v>
      </c>
      <c r="G221" s="142" t="s">
        <v>18</v>
      </c>
      <c r="H221" s="140"/>
      <c r="I221" s="192" t="s">
        <v>17</v>
      </c>
      <c r="J221" s="140" t="s">
        <v>18</v>
      </c>
      <c r="K221" s="142" t="s">
        <v>17</v>
      </c>
      <c r="L221" s="142" t="s">
        <v>18</v>
      </c>
      <c r="M221" s="143"/>
      <c r="N221" s="144" t="s">
        <v>19</v>
      </c>
      <c r="O221" s="145"/>
      <c r="P221" s="146">
        <f>P71</f>
        <v>0</v>
      </c>
      <c r="Q221" s="147"/>
    </row>
    <row r="222" spans="1:17" s="148" customFormat="1" ht="9" customHeight="1">
      <c r="A222" s="149" t="s">
        <v>20</v>
      </c>
      <c r="B222" s="150"/>
      <c r="C222" s="151">
        <f aca="true" t="shared" si="1" ref="C222:C229">C72</f>
        <v>0</v>
      </c>
      <c r="D222" s="197">
        <v>1</v>
      </c>
      <c r="E222" s="156">
        <f aca="true" t="shared" si="2" ref="E222:E229">E72</f>
        <v>0</v>
      </c>
      <c r="F222" s="198" t="s">
        <v>21</v>
      </c>
      <c r="G222" s="198">
        <f aca="true" t="shared" si="3" ref="G222:G229">G72</f>
        <v>0</v>
      </c>
      <c r="H222" s="156"/>
      <c r="I222" s="193" t="s">
        <v>22</v>
      </c>
      <c r="J222" s="199">
        <f aca="true" t="shared" si="4" ref="J222:J229">J72</f>
        <v>0</v>
      </c>
      <c r="K222" s="157" t="s">
        <v>23</v>
      </c>
      <c r="L222" s="157">
        <f aca="true" t="shared" si="5" ref="L222:L229">L72</f>
        <v>0</v>
      </c>
      <c r="M222" s="200"/>
      <c r="N222" s="159" t="s">
        <v>24</v>
      </c>
      <c r="O222" s="160"/>
      <c r="P222" s="161"/>
      <c r="Q222" s="162"/>
    </row>
    <row r="223" spans="1:17" s="148" customFormat="1" ht="9" customHeight="1">
      <c r="A223" s="149" t="s">
        <v>25</v>
      </c>
      <c r="B223" s="150"/>
      <c r="C223" s="151">
        <f t="shared" si="1"/>
        <v>0</v>
      </c>
      <c r="D223" s="197">
        <v>0</v>
      </c>
      <c r="E223" s="156">
        <f t="shared" si="2"/>
        <v>0</v>
      </c>
      <c r="F223" s="198">
        <v>0</v>
      </c>
      <c r="G223" s="198">
        <f t="shared" si="3"/>
        <v>0</v>
      </c>
      <c r="H223" s="156"/>
      <c r="I223" s="193">
        <v>0</v>
      </c>
      <c r="J223" s="199">
        <f t="shared" si="4"/>
        <v>0</v>
      </c>
      <c r="K223" s="157">
        <v>0</v>
      </c>
      <c r="L223" s="157">
        <f t="shared" si="5"/>
        <v>0</v>
      </c>
      <c r="M223" s="200"/>
      <c r="N223" s="165">
        <f>N73</f>
        <v>0</v>
      </c>
      <c r="O223" s="166"/>
      <c r="P223" s="167"/>
      <c r="Q223" s="168"/>
    </row>
    <row r="224" spans="1:17" s="148" customFormat="1" ht="9" customHeight="1">
      <c r="A224" s="169" t="s">
        <v>26</v>
      </c>
      <c r="B224" s="170"/>
      <c r="C224" s="171">
        <f t="shared" si="1"/>
        <v>0</v>
      </c>
      <c r="D224" s="197">
        <v>2</v>
      </c>
      <c r="E224" s="156">
        <f t="shared" si="2"/>
        <v>0</v>
      </c>
      <c r="F224" s="198" t="s">
        <v>27</v>
      </c>
      <c r="G224" s="198">
        <f t="shared" si="3"/>
        <v>0</v>
      </c>
      <c r="H224" s="156"/>
      <c r="I224" s="193" t="s">
        <v>28</v>
      </c>
      <c r="J224" s="199">
        <f t="shared" si="4"/>
        <v>0</v>
      </c>
      <c r="K224" s="157" t="s">
        <v>29</v>
      </c>
      <c r="L224" s="157">
        <f t="shared" si="5"/>
        <v>0</v>
      </c>
      <c r="M224" s="200"/>
      <c r="N224" s="159" t="s">
        <v>30</v>
      </c>
      <c r="O224" s="160"/>
      <c r="P224" s="161"/>
      <c r="Q224" s="162"/>
    </row>
    <row r="225" spans="1:17" s="148" customFormat="1" ht="9" customHeight="1">
      <c r="A225" s="172"/>
      <c r="B225" s="173"/>
      <c r="C225" s="174"/>
      <c r="D225" s="197">
        <v>0</v>
      </c>
      <c r="E225" s="156">
        <f t="shared" si="2"/>
        <v>0</v>
      </c>
      <c r="F225" s="198">
        <v>0</v>
      </c>
      <c r="G225" s="198">
        <f t="shared" si="3"/>
        <v>0</v>
      </c>
      <c r="H225" s="156"/>
      <c r="I225" s="193">
        <v>0</v>
      </c>
      <c r="J225" s="199">
        <f t="shared" si="4"/>
        <v>0</v>
      </c>
      <c r="K225" s="157">
        <v>0</v>
      </c>
      <c r="L225" s="157">
        <f t="shared" si="5"/>
        <v>0</v>
      </c>
      <c r="M225" s="200"/>
      <c r="N225" s="149"/>
      <c r="O225" s="175"/>
      <c r="P225" s="176"/>
      <c r="Q225" s="158"/>
    </row>
    <row r="226" spans="1:17" s="148" customFormat="1" ht="9" customHeight="1">
      <c r="A226" s="177" t="s">
        <v>31</v>
      </c>
      <c r="B226" s="178"/>
      <c r="C226" s="179"/>
      <c r="D226" s="197">
        <v>3</v>
      </c>
      <c r="E226" s="156">
        <f t="shared" si="2"/>
        <v>0</v>
      </c>
      <c r="F226" s="198" t="s">
        <v>32</v>
      </c>
      <c r="G226" s="198">
        <f t="shared" si="3"/>
        <v>0</v>
      </c>
      <c r="H226" s="156"/>
      <c r="I226" s="193" t="s">
        <v>33</v>
      </c>
      <c r="J226" s="199">
        <f t="shared" si="4"/>
        <v>0</v>
      </c>
      <c r="K226" s="157" t="s">
        <v>29</v>
      </c>
      <c r="L226" s="157">
        <f t="shared" si="5"/>
        <v>0</v>
      </c>
      <c r="M226" s="200"/>
      <c r="N226" s="180">
        <f>N76</f>
        <v>0</v>
      </c>
      <c r="O226" s="181"/>
      <c r="P226" s="180"/>
      <c r="Q226" s="182"/>
    </row>
    <row r="227" spans="1:17" s="148" customFormat="1" ht="9" customHeight="1">
      <c r="A227" s="149" t="s">
        <v>20</v>
      </c>
      <c r="B227" s="150"/>
      <c r="C227" s="151">
        <f t="shared" si="1"/>
        <v>0</v>
      </c>
      <c r="D227" s="197">
        <v>0</v>
      </c>
      <c r="E227" s="156">
        <f t="shared" si="2"/>
        <v>0</v>
      </c>
      <c r="F227" s="198">
        <v>0</v>
      </c>
      <c r="G227" s="198">
        <f t="shared" si="3"/>
        <v>0</v>
      </c>
      <c r="H227" s="156"/>
      <c r="I227" s="193">
        <v>0</v>
      </c>
      <c r="J227" s="199">
        <f t="shared" si="4"/>
        <v>0</v>
      </c>
      <c r="K227" s="157">
        <v>0</v>
      </c>
      <c r="L227" s="157">
        <f t="shared" si="5"/>
        <v>0</v>
      </c>
      <c r="M227" s="200"/>
      <c r="N227" s="159" t="s">
        <v>35</v>
      </c>
      <c r="O227" s="160"/>
      <c r="P227" s="161"/>
      <c r="Q227" s="162"/>
    </row>
    <row r="228" spans="1:17" s="148" customFormat="1" ht="9" customHeight="1">
      <c r="A228" s="149" t="s">
        <v>36</v>
      </c>
      <c r="B228" s="150"/>
      <c r="C228" s="151">
        <f t="shared" si="1"/>
        <v>0</v>
      </c>
      <c r="D228" s="197">
        <v>4</v>
      </c>
      <c r="E228" s="156">
        <f t="shared" si="2"/>
        <v>0</v>
      </c>
      <c r="F228" s="198" t="s">
        <v>37</v>
      </c>
      <c r="G228" s="198">
        <f t="shared" si="3"/>
        <v>0</v>
      </c>
      <c r="H228" s="156"/>
      <c r="I228" s="193" t="s">
        <v>38</v>
      </c>
      <c r="J228" s="199">
        <f t="shared" si="4"/>
        <v>0</v>
      </c>
      <c r="K228" s="157" t="s">
        <v>29</v>
      </c>
      <c r="L228" s="157">
        <f t="shared" si="5"/>
        <v>0</v>
      </c>
      <c r="M228" s="200"/>
      <c r="N228" s="176"/>
      <c r="O228" s="175"/>
      <c r="P228" s="176"/>
      <c r="Q228" s="158"/>
    </row>
    <row r="229" spans="1:17" s="148" customFormat="1" ht="9" customHeight="1">
      <c r="A229" s="169" t="s">
        <v>40</v>
      </c>
      <c r="B229" s="170"/>
      <c r="C229" s="171">
        <f t="shared" si="1"/>
        <v>0</v>
      </c>
      <c r="D229" s="201">
        <v>0</v>
      </c>
      <c r="E229" s="189">
        <f t="shared" si="2"/>
        <v>0</v>
      </c>
      <c r="F229" s="202">
        <v>0</v>
      </c>
      <c r="G229" s="202">
        <f t="shared" si="3"/>
        <v>0</v>
      </c>
      <c r="H229" s="189"/>
      <c r="I229" s="196">
        <v>0</v>
      </c>
      <c r="J229" s="203">
        <f t="shared" si="4"/>
        <v>0</v>
      </c>
      <c r="K229" s="190">
        <v>0</v>
      </c>
      <c r="L229" s="190">
        <f t="shared" si="5"/>
        <v>0</v>
      </c>
      <c r="M229" s="204"/>
      <c r="N229" s="180" t="str">
        <f>N79</f>
        <v>王凌華</v>
      </c>
      <c r="O229" s="181"/>
      <c r="P229" s="180"/>
      <c r="Q229" s="182"/>
    </row>
    <row r="230" spans="1:17" s="52" customFormat="1" ht="9.75">
      <c r="A230" s="41"/>
      <c r="B230" s="42" t="s">
        <v>5</v>
      </c>
      <c r="C230" s="49" t="str">
        <f>IF(OR(F228="Week 3",F228="Masters"),"CP","Rank")</f>
        <v>Rank</v>
      </c>
      <c r="D230" s="42" t="s">
        <v>41</v>
      </c>
      <c r="E230" s="46" t="s">
        <v>42</v>
      </c>
      <c r="F230" s="46" t="s">
        <v>43</v>
      </c>
      <c r="G230" s="47"/>
      <c r="H230" s="46" t="s">
        <v>44</v>
      </c>
      <c r="I230" s="48"/>
      <c r="J230" s="49" t="s">
        <v>9</v>
      </c>
      <c r="K230" s="50"/>
      <c r="L230" s="49" t="s">
        <v>10</v>
      </c>
      <c r="M230" s="50"/>
      <c r="N230" s="49" t="s">
        <v>11</v>
      </c>
      <c r="O230" s="50"/>
      <c r="P230" s="49" t="s">
        <v>12</v>
      </c>
      <c r="Q230" s="51"/>
    </row>
    <row r="231" spans="1:17" s="52" customFormat="1" ht="3.75" customHeight="1" thickBot="1">
      <c r="A231" s="53"/>
      <c r="B231" s="54"/>
      <c r="C231" s="55"/>
      <c r="D231" s="54"/>
      <c r="E231" s="56"/>
      <c r="F231" s="56"/>
      <c r="G231" s="57"/>
      <c r="H231" s="56"/>
      <c r="I231" s="58"/>
      <c r="J231" s="55"/>
      <c r="K231" s="59"/>
      <c r="L231" s="55"/>
      <c r="M231" s="59"/>
      <c r="N231" s="55"/>
      <c r="O231" s="59"/>
      <c r="P231" s="55"/>
      <c r="Q231" s="60"/>
    </row>
    <row r="232" spans="1:20" s="71" customFormat="1" ht="10.5" customHeight="1">
      <c r="A232" s="61">
        <v>49</v>
      </c>
      <c r="B232" s="62">
        <f>IF($D232="","",VLOOKUP($D232,'[2]男雙準備名單'!$A$7:$V$71,20))</f>
        <v>0</v>
      </c>
      <c r="C232" s="62">
        <f>IF($D232="","",VLOOKUP($D232,'[2]男雙準備名單'!$A$7:$V$71,21))</f>
        <v>0</v>
      </c>
      <c r="D232" s="205">
        <v>35</v>
      </c>
      <c r="E232" s="64" t="str">
        <f>UPPER(IF($D232="","",VLOOKUP($D232,'[2]男雙準備名單'!$A$7:$V$71,2)))</f>
        <v>王耀德</v>
      </c>
      <c r="F232" s="64">
        <f>IF($D232="","",VLOOKUP($D232,'[2]男雙準備名單'!$A$7:$V$71,3))</f>
        <v>0</v>
      </c>
      <c r="G232" s="65"/>
      <c r="H232" s="64" t="str">
        <f>IF($D232="","",VLOOKUP($D232,'[2]男雙準備名單'!$A$7:$V$71,4))</f>
        <v>台科大</v>
      </c>
      <c r="I232" s="66"/>
      <c r="J232" s="67"/>
      <c r="K232" s="68"/>
      <c r="L232" s="67"/>
      <c r="M232" s="68"/>
      <c r="N232" s="67"/>
      <c r="O232" s="68"/>
      <c r="P232" s="67"/>
      <c r="Q232" s="69" t="s">
        <v>54</v>
      </c>
      <c r="R232" s="70"/>
      <c r="T232" s="72" t="e">
        <f>#REF!</f>
        <v>#REF!</v>
      </c>
    </row>
    <row r="233" spans="1:20" s="71" customFormat="1" ht="9" customHeight="1">
      <c r="A233" s="73"/>
      <c r="B233" s="74"/>
      <c r="C233" s="74"/>
      <c r="D233" s="74"/>
      <c r="E233" s="64" t="str">
        <f>UPPER(IF($D232="","",VLOOKUP($D232,'[2]男雙準備名單'!$A$7:$V$71,7)))</f>
        <v>駱豊儒</v>
      </c>
      <c r="F233" s="64">
        <f>IF($D232="","",VLOOKUP($D232,'[2]男雙準備名單'!$A$7:$V$71,8))</f>
        <v>0</v>
      </c>
      <c r="G233" s="65"/>
      <c r="H233" s="64" t="str">
        <f>IF($D232="","",VLOOKUP($D232,'[2]男雙準備名單'!$A$7:$V$71,9))</f>
        <v>台科大</v>
      </c>
      <c r="I233" s="75"/>
      <c r="J233" s="76">
        <f>IF(I233="a",E232,IF(I233="b",E234,""))</f>
      </c>
      <c r="K233" s="77"/>
      <c r="L233" s="67"/>
      <c r="M233" s="68"/>
      <c r="N233" s="67"/>
      <c r="O233" s="68"/>
      <c r="P233" s="67"/>
      <c r="Q233" s="78"/>
      <c r="R233" s="70"/>
      <c r="T233" s="79" t="e">
        <f>#REF!</f>
        <v>#REF!</v>
      </c>
    </row>
    <row r="234" spans="1:20" s="71" customFormat="1" ht="9" customHeight="1">
      <c r="A234" s="73"/>
      <c r="B234" s="74"/>
      <c r="C234" s="74"/>
      <c r="D234" s="74"/>
      <c r="E234" s="80"/>
      <c r="F234" s="80"/>
      <c r="G234" s="81"/>
      <c r="H234" s="80"/>
      <c r="I234" s="82"/>
      <c r="J234" s="83" t="str">
        <f>UPPER(IF(OR(I235="a",I235="as"),E232,IF(OR(I235="b",I235="bs"),E236,)))</f>
        <v>曾智仁</v>
      </c>
      <c r="K234" s="84"/>
      <c r="L234" s="67"/>
      <c r="M234" s="68"/>
      <c r="N234" s="67"/>
      <c r="O234" s="68"/>
      <c r="P234" s="67"/>
      <c r="Q234" s="78"/>
      <c r="R234" s="70"/>
      <c r="T234" s="79" t="e">
        <f>#REF!</f>
        <v>#REF!</v>
      </c>
    </row>
    <row r="235" spans="1:20" s="71" customFormat="1" ht="9" customHeight="1">
      <c r="A235" s="73"/>
      <c r="B235" s="85"/>
      <c r="C235" s="85"/>
      <c r="D235" s="85"/>
      <c r="E235" s="67"/>
      <c r="F235" s="67"/>
      <c r="G235" s="86"/>
      <c r="H235" s="87" t="s">
        <v>14</v>
      </c>
      <c r="I235" s="88" t="s">
        <v>82</v>
      </c>
      <c r="J235" s="89" t="str">
        <f>UPPER(IF(OR(I235="a",I235="as"),E233,IF(OR(I235="b",I235="bs"),E237,)))</f>
        <v>楊忠正</v>
      </c>
      <c r="K235" s="90"/>
      <c r="L235" s="80"/>
      <c r="M235" s="77"/>
      <c r="N235" s="67"/>
      <c r="O235" s="68"/>
      <c r="P235" s="67"/>
      <c r="Q235" s="78"/>
      <c r="R235" s="70"/>
      <c r="T235" s="79" t="e">
        <f>#REF!</f>
        <v>#REF!</v>
      </c>
    </row>
    <row r="236" spans="1:20" s="71" customFormat="1" ht="9" customHeight="1">
      <c r="A236" s="73">
        <v>50</v>
      </c>
      <c r="B236" s="62">
        <f>IF($D236="","",VLOOKUP($D236,'[2]男雙準備名單'!$A$7:$V$71,20))</f>
        <v>0</v>
      </c>
      <c r="C236" s="62">
        <f>IF($D236="","",VLOOKUP($D236,'[2]男雙準備名單'!$A$7:$V$71,21))</f>
        <v>0</v>
      </c>
      <c r="D236" s="63">
        <v>30</v>
      </c>
      <c r="E236" s="62" t="str">
        <f>UPPER(IF($D236="","",VLOOKUP($D236,'[2]男雙準備名單'!$A$7:$V$71,2)))</f>
        <v>曾智仁</v>
      </c>
      <c r="F236" s="62">
        <f>IF($D236="","",VLOOKUP($D236,'[2]男雙準備名單'!$A$7:$V$71,3))</f>
        <v>0</v>
      </c>
      <c r="G236" s="91"/>
      <c r="H236" s="62" t="str">
        <f>IF($D236="","",VLOOKUP($D236,'[2]男雙準備名單'!$A$7:$V$71,4))</f>
        <v>北台灣科技學院</v>
      </c>
      <c r="I236" s="92"/>
      <c r="J236" s="80"/>
      <c r="K236" s="93"/>
      <c r="L236" s="94"/>
      <c r="M236" s="84"/>
      <c r="N236" s="67"/>
      <c r="O236" s="68"/>
      <c r="P236" s="67"/>
      <c r="Q236" s="78"/>
      <c r="R236" s="70"/>
      <c r="T236" s="79" t="e">
        <f>#REF!</f>
        <v>#REF!</v>
      </c>
    </row>
    <row r="237" spans="1:20" s="71" customFormat="1" ht="9" customHeight="1">
      <c r="A237" s="73"/>
      <c r="B237" s="74"/>
      <c r="C237" s="74"/>
      <c r="D237" s="74"/>
      <c r="E237" s="62" t="str">
        <f>UPPER(IF($D236="","",VLOOKUP($D236,'[2]男雙準備名單'!$A$7:$V$71,7)))</f>
        <v>楊忠正</v>
      </c>
      <c r="F237" s="62">
        <f>IF($D236="","",VLOOKUP($D236,'[2]男雙準備名單'!$A$7:$V$71,8))</f>
        <v>0</v>
      </c>
      <c r="G237" s="91"/>
      <c r="H237" s="62" t="str">
        <f>IF($D236="","",VLOOKUP($D236,'[2]男雙準備名單'!$A$7:$V$71,9))</f>
        <v>北台灣科技學院</v>
      </c>
      <c r="I237" s="75"/>
      <c r="J237" s="80"/>
      <c r="K237" s="93"/>
      <c r="L237" s="95"/>
      <c r="M237" s="96"/>
      <c r="N237" s="67"/>
      <c r="O237" s="68"/>
      <c r="P237" s="67"/>
      <c r="Q237" s="78"/>
      <c r="R237" s="70"/>
      <c r="T237" s="79" t="e">
        <f>#REF!</f>
        <v>#REF!</v>
      </c>
    </row>
    <row r="238" spans="1:20" s="71" customFormat="1" ht="9" customHeight="1">
      <c r="A238" s="73"/>
      <c r="B238" s="74"/>
      <c r="C238" s="74"/>
      <c r="D238" s="97"/>
      <c r="E238" s="80"/>
      <c r="F238" s="80"/>
      <c r="G238" s="81"/>
      <c r="H238" s="80"/>
      <c r="I238" s="98"/>
      <c r="J238" s="67"/>
      <c r="K238" s="99"/>
      <c r="L238" s="83" t="str">
        <f>UPPER(IF(OR(K239="a",K239="as"),J234,IF(OR(K239="b",K239="bs"),J242,)))</f>
        <v>王三昌</v>
      </c>
      <c r="M238" s="77"/>
      <c r="N238" s="67"/>
      <c r="O238" s="68"/>
      <c r="P238" s="67"/>
      <c r="Q238" s="78"/>
      <c r="R238" s="70"/>
      <c r="T238" s="79" t="e">
        <f>#REF!</f>
        <v>#REF!</v>
      </c>
    </row>
    <row r="239" spans="1:20" s="71" customFormat="1" ht="9" customHeight="1">
      <c r="A239" s="73"/>
      <c r="B239" s="85"/>
      <c r="C239" s="85"/>
      <c r="D239" s="100"/>
      <c r="E239" s="67"/>
      <c r="F239" s="67"/>
      <c r="G239" s="86"/>
      <c r="H239" s="67"/>
      <c r="I239" s="101"/>
      <c r="J239" s="87" t="s">
        <v>14</v>
      </c>
      <c r="K239" s="88" t="s">
        <v>82</v>
      </c>
      <c r="L239" s="89" t="str">
        <f>UPPER(IF(OR(K239="a",K239="as"),J235,IF(OR(K239="b",K239="bs"),J243,)))</f>
        <v>謝振欽</v>
      </c>
      <c r="M239" s="90"/>
      <c r="N239" s="80"/>
      <c r="O239" s="77"/>
      <c r="P239" s="67"/>
      <c r="Q239" s="78"/>
      <c r="R239" s="70"/>
      <c r="T239" s="79" t="e">
        <f>#REF!</f>
        <v>#REF!</v>
      </c>
    </row>
    <row r="240" spans="1:20" s="71" customFormat="1" ht="9" customHeight="1">
      <c r="A240" s="73">
        <v>51</v>
      </c>
      <c r="B240" s="62">
        <f>IF($D240="","",VLOOKUP($D240,'[2]男雙準備名單'!$A$7:$V$71,20))</f>
        <v>0</v>
      </c>
      <c r="C240" s="62">
        <f>IF($D240="","",VLOOKUP($D240,'[2]男雙準備名單'!$A$7:$V$71,21))</f>
        <v>0</v>
      </c>
      <c r="D240" s="63">
        <v>12</v>
      </c>
      <c r="E240" s="62" t="str">
        <f>UPPER(IF($D240="","",VLOOKUP($D240,'[2]男雙準備名單'!$A$7:$V$71,2)))</f>
        <v>王三昌</v>
      </c>
      <c r="F240" s="62">
        <f>IF($D240="","",VLOOKUP($D240,'[2]男雙準備名單'!$A$7:$V$71,3))</f>
        <v>0</v>
      </c>
      <c r="G240" s="91"/>
      <c r="H240" s="62" t="str">
        <f>IF($D240="","",VLOOKUP($D240,'[2]男雙準備名單'!$A$7:$V$71,4))</f>
        <v>銳朋聯誼會</v>
      </c>
      <c r="I240" s="66"/>
      <c r="J240" s="67"/>
      <c r="K240" s="93"/>
      <c r="L240" s="67">
        <v>64</v>
      </c>
      <c r="M240" s="93"/>
      <c r="N240" s="94"/>
      <c r="O240" s="77"/>
      <c r="P240" s="67"/>
      <c r="Q240" s="78"/>
      <c r="R240" s="70"/>
      <c r="T240" s="79" t="e">
        <f>#REF!</f>
        <v>#REF!</v>
      </c>
    </row>
    <row r="241" spans="1:20" s="71" customFormat="1" ht="9" customHeight="1" thickBot="1">
      <c r="A241" s="73"/>
      <c r="B241" s="74"/>
      <c r="C241" s="74"/>
      <c r="D241" s="74"/>
      <c r="E241" s="62" t="str">
        <f>UPPER(IF($D240="","",VLOOKUP($D240,'[2]男雙準備名單'!$A$7:$V$71,7)))</f>
        <v>謝振欽</v>
      </c>
      <c r="F241" s="62">
        <f>IF($D240="","",VLOOKUP($D240,'[2]男雙準備名單'!$A$7:$V$71,8))</f>
        <v>0</v>
      </c>
      <c r="G241" s="91"/>
      <c r="H241" s="62" t="str">
        <f>IF($D240="","",VLOOKUP($D240,'[2]男雙準備名單'!$A$7:$V$71,9))</f>
        <v>銳朋聯誼會</v>
      </c>
      <c r="I241" s="75"/>
      <c r="J241" s="76">
        <f>IF(I241="a",E240,IF(I241="b",E242,""))</f>
      </c>
      <c r="K241" s="93"/>
      <c r="L241" s="67"/>
      <c r="M241" s="93"/>
      <c r="N241" s="80"/>
      <c r="O241" s="77"/>
      <c r="P241" s="67"/>
      <c r="Q241" s="78"/>
      <c r="R241" s="70"/>
      <c r="T241" s="102" t="e">
        <f>#REF!</f>
        <v>#REF!</v>
      </c>
    </row>
    <row r="242" spans="1:18" s="71" customFormat="1" ht="9" customHeight="1">
      <c r="A242" s="73"/>
      <c r="B242" s="74"/>
      <c r="C242" s="74"/>
      <c r="D242" s="97"/>
      <c r="E242" s="80"/>
      <c r="F242" s="80"/>
      <c r="G242" s="81"/>
      <c r="H242" s="80"/>
      <c r="I242" s="82"/>
      <c r="J242" s="83" t="str">
        <f>UPPER(IF(OR(I243="a",I243="as"),E240,IF(OR(I243="b",I243="bs"),E244,)))</f>
        <v>王三昌</v>
      </c>
      <c r="K242" s="103"/>
      <c r="L242" s="67"/>
      <c r="M242" s="93"/>
      <c r="N242" s="80"/>
      <c r="O242" s="77"/>
      <c r="P242" s="67"/>
      <c r="Q242" s="78"/>
      <c r="R242" s="70"/>
    </row>
    <row r="243" spans="1:18" s="71" customFormat="1" ht="9" customHeight="1">
      <c r="A243" s="73"/>
      <c r="B243" s="85"/>
      <c r="C243" s="85"/>
      <c r="D243" s="100"/>
      <c r="E243" s="67"/>
      <c r="F243" s="67"/>
      <c r="G243" s="86"/>
      <c r="H243" s="87" t="s">
        <v>14</v>
      </c>
      <c r="I243" s="88" t="s">
        <v>80</v>
      </c>
      <c r="J243" s="89" t="str">
        <f>UPPER(IF(OR(I243="a",I243="as"),E241,IF(OR(I243="b",I243="bs"),E245,)))</f>
        <v>謝振欽</v>
      </c>
      <c r="K243" s="104"/>
      <c r="L243" s="80"/>
      <c r="M243" s="93"/>
      <c r="N243" s="80"/>
      <c r="O243" s="77"/>
      <c r="P243" s="67"/>
      <c r="Q243" s="78"/>
      <c r="R243" s="70"/>
    </row>
    <row r="244" spans="1:18" s="71" customFormat="1" ht="9" customHeight="1">
      <c r="A244" s="73">
        <v>52</v>
      </c>
      <c r="B244" s="62">
        <f>IF($D244="","",VLOOKUP($D244,'[2]男雙準備名單'!$A$7:$V$71,20))</f>
        <v>0</v>
      </c>
      <c r="C244" s="62">
        <f>IF($D244="","",VLOOKUP($D244,'[2]男雙準備名單'!$A$7:$V$71,21))</f>
        <v>0</v>
      </c>
      <c r="D244" s="63">
        <v>23</v>
      </c>
      <c r="E244" s="62" t="str">
        <f>UPPER(IF($D244="","",VLOOKUP($D244,'[2]男雙準備名單'!$A$7:$V$71,2)))</f>
        <v>王浩軒</v>
      </c>
      <c r="F244" s="62">
        <f>IF($D244="","",VLOOKUP($D244,'[2]男雙準備名單'!$A$7:$V$71,3))</f>
        <v>0</v>
      </c>
      <c r="G244" s="91"/>
      <c r="H244" s="62">
        <f>IF($D244="","",VLOOKUP($D244,'[2]男雙準備名單'!$A$7:$V$71,4))</f>
        <v>0</v>
      </c>
      <c r="I244" s="92"/>
      <c r="J244" s="80">
        <v>63</v>
      </c>
      <c r="K244" s="77"/>
      <c r="L244" s="94"/>
      <c r="M244" s="103"/>
      <c r="N244" s="80"/>
      <c r="O244" s="77"/>
      <c r="P244" s="67"/>
      <c r="Q244" s="78"/>
      <c r="R244" s="70"/>
    </row>
    <row r="245" spans="1:18" s="71" customFormat="1" ht="9" customHeight="1">
      <c r="A245" s="73"/>
      <c r="B245" s="74"/>
      <c r="C245" s="74"/>
      <c r="D245" s="74"/>
      <c r="E245" s="62" t="str">
        <f>UPPER(IF($D244="","",VLOOKUP($D244,'[2]男雙準備名單'!$A$7:$V$71,7)))</f>
        <v>葉家宏</v>
      </c>
      <c r="F245" s="62">
        <f>IF($D244="","",VLOOKUP($D244,'[2]男雙準備名單'!$A$7:$V$71,8))</f>
        <v>0</v>
      </c>
      <c r="G245" s="91"/>
      <c r="H245" s="62">
        <f>IF($D244="","",VLOOKUP($D244,'[2]男雙準備名單'!$A$7:$V$71,9))</f>
        <v>0</v>
      </c>
      <c r="I245" s="75"/>
      <c r="J245" s="80"/>
      <c r="K245" s="77"/>
      <c r="L245" s="95"/>
      <c r="M245" s="105"/>
      <c r="N245" s="80"/>
      <c r="O245" s="77"/>
      <c r="P245" s="67"/>
      <c r="Q245" s="78"/>
      <c r="R245" s="70"/>
    </row>
    <row r="246" spans="1:18" s="71" customFormat="1" ht="9" customHeight="1">
      <c r="A246" s="73"/>
      <c r="B246" s="74"/>
      <c r="C246" s="74"/>
      <c r="D246" s="74"/>
      <c r="E246" s="80"/>
      <c r="F246" s="80"/>
      <c r="G246" s="81"/>
      <c r="H246" s="80"/>
      <c r="I246" s="98"/>
      <c r="J246" s="67"/>
      <c r="K246" s="68"/>
      <c r="L246" s="80"/>
      <c r="M246" s="99"/>
      <c r="N246" s="83" t="str">
        <f>UPPER(IF(OR(M247="a",M247="as"),L238,IF(OR(M247="b",M247="bs"),L254,)))</f>
        <v>吳以謙</v>
      </c>
      <c r="O246" s="77"/>
      <c r="P246" s="67"/>
      <c r="Q246" s="78"/>
      <c r="R246" s="70"/>
    </row>
    <row r="247" spans="1:18" s="71" customFormat="1" ht="9" customHeight="1">
      <c r="A247" s="73"/>
      <c r="B247" s="85"/>
      <c r="C247" s="85"/>
      <c r="D247" s="85"/>
      <c r="E247" s="67"/>
      <c r="F247" s="67"/>
      <c r="G247" s="86"/>
      <c r="H247" s="67"/>
      <c r="I247" s="101"/>
      <c r="J247" s="67"/>
      <c r="K247" s="68"/>
      <c r="L247" s="87" t="s">
        <v>14</v>
      </c>
      <c r="M247" s="88" t="s">
        <v>82</v>
      </c>
      <c r="N247" s="89" t="str">
        <f>UPPER(IF(OR(M247="a",M247="as"),L239,IF(OR(M247="b",M247="bs"),L255,)))</f>
        <v>曾柏瑞</v>
      </c>
      <c r="O247" s="90"/>
      <c r="P247" s="80"/>
      <c r="Q247" s="106"/>
      <c r="R247" s="70"/>
    </row>
    <row r="248" spans="1:18" s="71" customFormat="1" ht="9" customHeight="1">
      <c r="A248" s="73">
        <v>53</v>
      </c>
      <c r="B248" s="62">
        <f>IF($D248="","",VLOOKUP($D248,'[2]男雙準備名單'!$A$7:$V$71,20))</f>
        <v>0</v>
      </c>
      <c r="C248" s="62">
        <f>IF($D248="","",VLOOKUP($D248,'[2]男雙準備名單'!$A$7:$V$71,21))</f>
        <v>0</v>
      </c>
      <c r="D248" s="63">
        <v>15</v>
      </c>
      <c r="E248" s="64" t="str">
        <f>UPPER(IF($D248="","",VLOOKUP($D248,'[2]男雙準備名單'!$A$7:$V$71,2)))</f>
        <v>飯田時孝</v>
      </c>
      <c r="F248" s="64">
        <f>IF($D248="","",VLOOKUP($D248,'[2]男雙準備名單'!$A$7:$V$71,3))</f>
        <v>0</v>
      </c>
      <c r="G248" s="65"/>
      <c r="H248" s="64" t="str">
        <f>IF($D248="","",VLOOKUP($D248,'[2]男雙準備名單'!$A$7:$V$71,4))</f>
        <v>瑞湖</v>
      </c>
      <c r="I248" s="66"/>
      <c r="J248" s="67"/>
      <c r="K248" s="68"/>
      <c r="L248" s="67"/>
      <c r="M248" s="93"/>
      <c r="N248" s="67">
        <v>61</v>
      </c>
      <c r="O248" s="93"/>
      <c r="P248" s="67"/>
      <c r="Q248" s="106"/>
      <c r="R248" s="70"/>
    </row>
    <row r="249" spans="1:18" s="71" customFormat="1" ht="9" customHeight="1">
      <c r="A249" s="73"/>
      <c r="B249" s="74"/>
      <c r="C249" s="74"/>
      <c r="D249" s="74"/>
      <c r="E249" s="64" t="str">
        <f>UPPER(IF($D248="","",VLOOKUP($D248,'[2]男雙準備名單'!$A$7:$V$71,7)))</f>
        <v>鄧浩敦</v>
      </c>
      <c r="F249" s="64">
        <f>IF($D248="","",VLOOKUP($D248,'[2]男雙準備名單'!$A$7:$V$71,8))</f>
        <v>0</v>
      </c>
      <c r="G249" s="65"/>
      <c r="H249" s="64" t="str">
        <f>IF($D248="","",VLOOKUP($D248,'[2]男雙準備名單'!$A$7:$V$71,9))</f>
        <v>瑞湖</v>
      </c>
      <c r="I249" s="75"/>
      <c r="J249" s="76">
        <f>IF(I249="a",E248,IF(I249="b",E250,""))</f>
      </c>
      <c r="K249" s="77"/>
      <c r="L249" s="67"/>
      <c r="M249" s="93"/>
      <c r="N249" s="67"/>
      <c r="O249" s="93"/>
      <c r="P249" s="67"/>
      <c r="Q249" s="106"/>
      <c r="R249" s="70"/>
    </row>
    <row r="250" spans="1:18" s="71" customFormat="1" ht="9" customHeight="1">
      <c r="A250" s="73"/>
      <c r="B250" s="74"/>
      <c r="C250" s="74"/>
      <c r="D250" s="74"/>
      <c r="E250" s="80"/>
      <c r="F250" s="80"/>
      <c r="G250" s="81"/>
      <c r="H250" s="80"/>
      <c r="I250" s="82"/>
      <c r="J250" s="83" t="str">
        <f>UPPER(IF(OR(I251="a",I251="as"),E248,IF(OR(I251="b",I251="bs"),E252,)))</f>
        <v>飯田時孝</v>
      </c>
      <c r="K250" s="84"/>
      <c r="L250" s="67"/>
      <c r="M250" s="93"/>
      <c r="N250" s="67"/>
      <c r="O250" s="93"/>
      <c r="P250" s="67"/>
      <c r="Q250" s="106"/>
      <c r="R250" s="70"/>
    </row>
    <row r="251" spans="1:18" s="71" customFormat="1" ht="9" customHeight="1">
      <c r="A251" s="73"/>
      <c r="B251" s="85"/>
      <c r="C251" s="85"/>
      <c r="D251" s="85"/>
      <c r="E251" s="67"/>
      <c r="F251" s="67"/>
      <c r="G251" s="86"/>
      <c r="H251" s="87" t="s">
        <v>14</v>
      </c>
      <c r="I251" s="88" t="s">
        <v>80</v>
      </c>
      <c r="J251" s="89" t="str">
        <f>UPPER(IF(OR(I251="a",I251="as"),E249,IF(OR(I251="b",I251="bs"),E253,)))</f>
        <v>鄧浩敦</v>
      </c>
      <c r="K251" s="90"/>
      <c r="L251" s="80"/>
      <c r="M251" s="93"/>
      <c r="N251" s="67"/>
      <c r="O251" s="93"/>
      <c r="P251" s="67"/>
      <c r="Q251" s="106"/>
      <c r="R251" s="70"/>
    </row>
    <row r="252" spans="1:18" s="71" customFormat="1" ht="9" customHeight="1">
      <c r="A252" s="73">
        <v>54</v>
      </c>
      <c r="B252" s="62">
        <f>IF($D252="","",VLOOKUP($D252,'[2]男雙準備名單'!$A$7:$V$71,20))</f>
        <v>0</v>
      </c>
      <c r="C252" s="62">
        <f>IF($D252="","",VLOOKUP($D252,'[2]男雙準備名單'!$A$7:$V$71,21))</f>
        <v>0</v>
      </c>
      <c r="D252" s="63">
        <v>21</v>
      </c>
      <c r="E252" s="62" t="str">
        <f>UPPER(IF($D252="","",VLOOKUP($D252,'[2]男雙準備名單'!$A$7:$V$71,2)))</f>
        <v>鍾捷明</v>
      </c>
      <c r="F252" s="62">
        <f>IF($D252="","",VLOOKUP($D252,'[2]男雙準備名單'!$A$7:$V$71,3))</f>
        <v>0</v>
      </c>
      <c r="G252" s="91"/>
      <c r="H252" s="62" t="str">
        <f>IF($D252="","",VLOOKUP($D252,'[2]男雙準備名單'!$A$7:$V$71,4))</f>
        <v>銳朋聯誼會</v>
      </c>
      <c r="I252" s="92"/>
      <c r="J252" s="80" t="s">
        <v>85</v>
      </c>
      <c r="K252" s="93"/>
      <c r="L252" s="94"/>
      <c r="M252" s="103"/>
      <c r="N252" s="67"/>
      <c r="O252" s="93"/>
      <c r="P252" s="67"/>
      <c r="Q252" s="106"/>
      <c r="R252" s="70"/>
    </row>
    <row r="253" spans="1:18" s="71" customFormat="1" ht="9" customHeight="1">
      <c r="A253" s="73"/>
      <c r="B253" s="74"/>
      <c r="C253" s="74"/>
      <c r="D253" s="74"/>
      <c r="E253" s="62" t="str">
        <f>UPPER(IF($D252="","",VLOOKUP($D252,'[2]男雙準備名單'!$A$7:$V$71,7)))</f>
        <v>董劍平</v>
      </c>
      <c r="F253" s="62">
        <f>IF($D252="","",VLOOKUP($D252,'[2]男雙準備名單'!$A$7:$V$71,8))</f>
        <v>0</v>
      </c>
      <c r="G253" s="91"/>
      <c r="H253" s="62" t="str">
        <f>IF($D252="","",VLOOKUP($D252,'[2]男雙準備名單'!$A$7:$V$71,9))</f>
        <v>銳朋聯誼會</v>
      </c>
      <c r="I253" s="75"/>
      <c r="J253" s="80"/>
      <c r="K253" s="93"/>
      <c r="L253" s="95"/>
      <c r="M253" s="105"/>
      <c r="N253" s="67"/>
      <c r="O253" s="93"/>
      <c r="P253" s="67"/>
      <c r="Q253" s="106"/>
      <c r="R253" s="70"/>
    </row>
    <row r="254" spans="1:18" s="71" customFormat="1" ht="9" customHeight="1">
      <c r="A254" s="73"/>
      <c r="B254" s="74"/>
      <c r="C254" s="74"/>
      <c r="D254" s="97"/>
      <c r="E254" s="80"/>
      <c r="F254" s="80"/>
      <c r="G254" s="81"/>
      <c r="H254" s="80"/>
      <c r="I254" s="98"/>
      <c r="J254" s="67"/>
      <c r="K254" s="99"/>
      <c r="L254" s="83" t="str">
        <f>UPPER(IF(OR(K255="a",K255="as"),J250,IF(OR(K255="b",K255="bs"),J258,)))</f>
        <v>吳以謙</v>
      </c>
      <c r="M254" s="93"/>
      <c r="N254" s="67"/>
      <c r="O254" s="93"/>
      <c r="P254" s="67"/>
      <c r="Q254" s="106"/>
      <c r="R254" s="70"/>
    </row>
    <row r="255" spans="1:18" s="71" customFormat="1" ht="9" customHeight="1">
      <c r="A255" s="73"/>
      <c r="B255" s="85"/>
      <c r="C255" s="85"/>
      <c r="D255" s="100"/>
      <c r="E255" s="67"/>
      <c r="F255" s="67"/>
      <c r="G255" s="86"/>
      <c r="H255" s="67"/>
      <c r="I255" s="101"/>
      <c r="J255" s="87" t="s">
        <v>14</v>
      </c>
      <c r="K255" s="88" t="s">
        <v>82</v>
      </c>
      <c r="L255" s="89" t="str">
        <f>UPPER(IF(OR(K255="a",K255="as"),J251,IF(OR(K255="b",K255="bs"),J259,)))</f>
        <v>曾柏瑞</v>
      </c>
      <c r="M255" s="104"/>
      <c r="N255" s="80"/>
      <c r="O255" s="93"/>
      <c r="P255" s="67"/>
      <c r="Q255" s="106"/>
      <c r="R255" s="70"/>
    </row>
    <row r="256" spans="1:18" s="71" customFormat="1" ht="9" customHeight="1">
      <c r="A256" s="73">
        <v>55</v>
      </c>
      <c r="B256" s="62">
        <f>IF($D256="","",VLOOKUP($D256,'[2]男雙準備名單'!$A$7:$V$71,20))</f>
        <v>0</v>
      </c>
      <c r="C256" s="62">
        <f>IF($D256="","",VLOOKUP($D256,'[2]男雙準備名單'!$A$7:$V$71,21))</f>
        <v>0</v>
      </c>
      <c r="D256" s="63">
        <v>2</v>
      </c>
      <c r="E256" s="62" t="str">
        <f>UPPER(IF($D256="","",VLOOKUP($D256,'[2]男雙準備名單'!$A$7:$V$71,2)))</f>
        <v>張容禎</v>
      </c>
      <c r="F256" s="62">
        <f>IF($D256="","",VLOOKUP($D256,'[2]男雙準備名單'!$A$7:$V$71,3))</f>
        <v>0</v>
      </c>
      <c r="G256" s="91"/>
      <c r="H256" s="62" t="str">
        <f>IF($D256="","",VLOOKUP($D256,'[2]男雙準備名單'!$A$7:$V$71,4))</f>
        <v>三重高中</v>
      </c>
      <c r="I256" s="66"/>
      <c r="J256" s="67"/>
      <c r="K256" s="93"/>
      <c r="L256" s="67">
        <v>63</v>
      </c>
      <c r="M256" s="107"/>
      <c r="N256" s="94"/>
      <c r="O256" s="93"/>
      <c r="P256" s="67"/>
      <c r="Q256" s="106"/>
      <c r="R256" s="70"/>
    </row>
    <row r="257" spans="1:18" s="71" customFormat="1" ht="9" customHeight="1">
      <c r="A257" s="73"/>
      <c r="B257" s="74"/>
      <c r="C257" s="74"/>
      <c r="D257" s="74"/>
      <c r="E257" s="62" t="str">
        <f>UPPER(IF($D256="","",VLOOKUP($D256,'[2]男雙準備名單'!$A$7:$V$71,7)))</f>
        <v>卜佑維</v>
      </c>
      <c r="F257" s="62">
        <f>IF($D256="","",VLOOKUP($D256,'[2]男雙準備名單'!$A$7:$V$71,8))</f>
        <v>0</v>
      </c>
      <c r="G257" s="91"/>
      <c r="H257" s="62" t="str">
        <f>IF($D256="","",VLOOKUP($D256,'[2]男雙準備名單'!$A$7:$V$71,9))</f>
        <v>三重高中</v>
      </c>
      <c r="I257" s="75"/>
      <c r="J257" s="76">
        <f>IF(I257="a",E256,IF(I257="b",E258,""))</f>
      </c>
      <c r="K257" s="93"/>
      <c r="L257" s="67"/>
      <c r="M257" s="77"/>
      <c r="N257" s="80"/>
      <c r="O257" s="93"/>
      <c r="P257" s="67"/>
      <c r="Q257" s="106"/>
      <c r="R257" s="70"/>
    </row>
    <row r="258" spans="1:18" s="71" customFormat="1" ht="9" customHeight="1">
      <c r="A258" s="73"/>
      <c r="B258" s="74"/>
      <c r="C258" s="74"/>
      <c r="D258" s="97"/>
      <c r="E258" s="80"/>
      <c r="F258" s="80"/>
      <c r="G258" s="81"/>
      <c r="H258" s="80"/>
      <c r="I258" s="82"/>
      <c r="J258" s="83" t="str">
        <f>UPPER(IF(OR(I259="a",I259="as"),E256,IF(OR(I259="b",I259="bs"),E260,)))</f>
        <v>吳以謙</v>
      </c>
      <c r="K258" s="103"/>
      <c r="L258" s="67"/>
      <c r="M258" s="77"/>
      <c r="N258" s="80"/>
      <c r="O258" s="93"/>
      <c r="P258" s="67"/>
      <c r="Q258" s="106"/>
      <c r="R258" s="70"/>
    </row>
    <row r="259" spans="1:18" s="71" customFormat="1" ht="9" customHeight="1">
      <c r="A259" s="73"/>
      <c r="B259" s="85"/>
      <c r="C259" s="85"/>
      <c r="D259" s="100"/>
      <c r="E259" s="67"/>
      <c r="F259" s="67"/>
      <c r="G259" s="86"/>
      <c r="H259" s="87" t="s">
        <v>14</v>
      </c>
      <c r="I259" s="88" t="s">
        <v>77</v>
      </c>
      <c r="J259" s="89" t="str">
        <f>UPPER(IF(OR(I259="a",I259="as"),E257,IF(OR(I259="b",I259="bs"),E261,)))</f>
        <v>曾柏瑞</v>
      </c>
      <c r="K259" s="104"/>
      <c r="L259" s="80"/>
      <c r="M259" s="77"/>
      <c r="N259" s="80"/>
      <c r="O259" s="93"/>
      <c r="P259" s="67"/>
      <c r="Q259" s="106"/>
      <c r="R259" s="70"/>
    </row>
    <row r="260" spans="1:18" s="71" customFormat="1" ht="9" customHeight="1">
      <c r="A260" s="61">
        <v>56</v>
      </c>
      <c r="B260" s="62">
        <f>IF($D260="","",VLOOKUP($D260,'[2]男雙準備名單'!$A$7:$V$71,20))</f>
        <v>0</v>
      </c>
      <c r="C260" s="62">
        <f>IF($D260="","",VLOOKUP($D260,'[2]男雙準備名單'!$A$7:$V$71,21))</f>
        <v>0</v>
      </c>
      <c r="D260" s="205">
        <v>55</v>
      </c>
      <c r="E260" s="62" t="str">
        <f>UPPER(IF($D260="","",VLOOKUP($D260,'[2]男雙準備名單'!$A$7:$V$71,2)))</f>
        <v>吳以謙</v>
      </c>
      <c r="F260" s="62">
        <f>IF($D260="","",VLOOKUP($D260,'[2]男雙準備名單'!$A$7:$V$71,3))</f>
        <v>0</v>
      </c>
      <c r="G260" s="91"/>
      <c r="H260" s="62" t="str">
        <f>IF($D260="","",VLOOKUP($D260,'[2]男雙準備名單'!$A$7:$V$71,4))</f>
        <v>三民高中</v>
      </c>
      <c r="I260" s="92"/>
      <c r="J260" s="80">
        <v>63</v>
      </c>
      <c r="K260" s="77"/>
      <c r="L260" s="94"/>
      <c r="M260" s="84"/>
      <c r="N260" s="80"/>
      <c r="O260" s="93"/>
      <c r="P260" s="67"/>
      <c r="Q260" s="106"/>
      <c r="R260" s="70"/>
    </row>
    <row r="261" spans="1:18" s="71" customFormat="1" ht="9" customHeight="1">
      <c r="A261" s="73"/>
      <c r="B261" s="74"/>
      <c r="C261" s="74"/>
      <c r="D261" s="74"/>
      <c r="E261" s="62" t="str">
        <f>UPPER(IF($D260="","",VLOOKUP($D260,'[2]男雙準備名單'!$A$7:$V$71,7)))</f>
        <v>曾柏瑞</v>
      </c>
      <c r="F261" s="62">
        <f>IF($D260="","",VLOOKUP($D260,'[2]男雙準備名單'!$A$7:$V$71,8))</f>
        <v>0</v>
      </c>
      <c r="G261" s="91"/>
      <c r="H261" s="62" t="str">
        <f>IF($D260="","",VLOOKUP($D260,'[2]男雙準備名單'!$A$7:$V$71,9))</f>
        <v>三民高中</v>
      </c>
      <c r="I261" s="75"/>
      <c r="J261" s="80"/>
      <c r="K261" s="77"/>
      <c r="L261" s="95"/>
      <c r="M261" s="96"/>
      <c r="N261" s="80"/>
      <c r="O261" s="93"/>
      <c r="P261" s="67"/>
      <c r="Q261" s="106"/>
      <c r="R261" s="70"/>
    </row>
    <row r="262" spans="1:18" s="71" customFormat="1" ht="9" customHeight="1">
      <c r="A262" s="73"/>
      <c r="B262" s="74"/>
      <c r="C262" s="74"/>
      <c r="D262" s="97"/>
      <c r="E262" s="80"/>
      <c r="F262" s="80"/>
      <c r="G262" s="81"/>
      <c r="H262" s="80"/>
      <c r="I262" s="98"/>
      <c r="J262" s="67"/>
      <c r="K262" s="68"/>
      <c r="L262" s="80"/>
      <c r="M262" s="77"/>
      <c r="N262" s="77"/>
      <c r="O262" s="99"/>
      <c r="P262" s="83" t="str">
        <f>UPPER(IF(OR(O263="a",O263="as"),N246,IF(OR(O263="b",O263="bs"),N278,)))</f>
        <v>吳以謙</v>
      </c>
      <c r="Q262" s="108"/>
      <c r="R262" s="70"/>
    </row>
    <row r="263" spans="1:18" s="71" customFormat="1" ht="9" customHeight="1">
      <c r="A263" s="73"/>
      <c r="B263" s="85"/>
      <c r="C263" s="85"/>
      <c r="D263" s="100"/>
      <c r="E263" s="67"/>
      <c r="F263" s="67"/>
      <c r="G263" s="86"/>
      <c r="H263" s="67"/>
      <c r="I263" s="101"/>
      <c r="J263" s="67"/>
      <c r="K263" s="68"/>
      <c r="L263" s="80"/>
      <c r="M263" s="77"/>
      <c r="N263" s="87" t="s">
        <v>14</v>
      </c>
      <c r="O263" s="88" t="s">
        <v>80</v>
      </c>
      <c r="P263" s="89" t="str">
        <f>UPPER(IF(OR(O263="a",O263="as"),N247,IF(OR(O263="b",O263="bs"),N279,)))</f>
        <v>曾柏瑞</v>
      </c>
      <c r="Q263" s="109"/>
      <c r="R263" s="70"/>
    </row>
    <row r="264" spans="1:18" s="71" customFormat="1" ht="9" customHeight="1">
      <c r="A264" s="61">
        <v>57</v>
      </c>
      <c r="B264" s="62">
        <f>IF($D264="","",VLOOKUP($D264,'[2]男雙準備名單'!$A$7:$V$71,20))</f>
        <v>0</v>
      </c>
      <c r="C264" s="62">
        <f>IF($D264="","",VLOOKUP($D264,'[2]男雙準備名單'!$A$7:$V$71,21))</f>
        <v>0</v>
      </c>
      <c r="D264" s="205">
        <v>26</v>
      </c>
      <c r="E264" s="62" t="str">
        <f>UPPER(IF($D264="","",VLOOKUP($D264,'[2]男雙準備名單'!$A$7:$V$71,2)))</f>
        <v>溫奇勳</v>
      </c>
      <c r="F264" s="62">
        <f>IF($D264="","",VLOOKUP($D264,'[2]男雙準備名單'!$A$7:$V$71,3))</f>
        <v>0</v>
      </c>
      <c r="G264" s="91"/>
      <c r="H264" s="62" t="str">
        <f>IF($D264="","",VLOOKUP($D264,'[2]男雙準備名單'!$A$7:$V$71,4))</f>
        <v>大佳網球隊</v>
      </c>
      <c r="I264" s="66"/>
      <c r="J264" s="67"/>
      <c r="K264" s="68"/>
      <c r="L264" s="67"/>
      <c r="M264" s="68"/>
      <c r="N264" s="67"/>
      <c r="O264" s="93"/>
      <c r="P264" s="94">
        <v>62</v>
      </c>
      <c r="Q264" s="106"/>
      <c r="R264" s="70"/>
    </row>
    <row r="265" spans="1:18" s="71" customFormat="1" ht="9" customHeight="1">
      <c r="A265" s="73"/>
      <c r="B265" s="74"/>
      <c r="C265" s="74"/>
      <c r="D265" s="74"/>
      <c r="E265" s="62" t="str">
        <f>UPPER(IF($D264="","",VLOOKUP($D264,'[2]男雙準備名單'!$A$7:$V$71,7)))</f>
        <v>阮國賓</v>
      </c>
      <c r="F265" s="62">
        <f>IF($D264="","",VLOOKUP($D264,'[2]男雙準備名單'!$A$7:$V$71,8))</f>
        <v>0</v>
      </c>
      <c r="G265" s="91"/>
      <c r="H265" s="62">
        <f>IF($D264="","",VLOOKUP($D264,'[2]男雙準備名單'!$A$7:$V$71,9))</f>
        <v>0</v>
      </c>
      <c r="I265" s="75"/>
      <c r="J265" s="76">
        <f>IF(I265="a",E264,IF(I265="b",E266,""))</f>
      </c>
      <c r="K265" s="77"/>
      <c r="L265" s="67"/>
      <c r="M265" s="68"/>
      <c r="N265" s="67"/>
      <c r="O265" s="93"/>
      <c r="P265" s="95"/>
      <c r="Q265" s="110"/>
      <c r="R265" s="70"/>
    </row>
    <row r="266" spans="1:18" s="71" customFormat="1" ht="9" customHeight="1">
      <c r="A266" s="73"/>
      <c r="B266" s="74"/>
      <c r="C266" s="74"/>
      <c r="D266" s="97"/>
      <c r="E266" s="80"/>
      <c r="F266" s="80"/>
      <c r="G266" s="81"/>
      <c r="H266" s="80"/>
      <c r="I266" s="82"/>
      <c r="J266" s="83" t="str">
        <f>UPPER(IF(OR(I267="a",I267="as"),E264,IF(OR(I267="b",I267="bs"),E268,)))</f>
        <v>溫奇勳</v>
      </c>
      <c r="K266" s="84"/>
      <c r="L266" s="67"/>
      <c r="M266" s="68"/>
      <c r="N266" s="67"/>
      <c r="O266" s="93"/>
      <c r="P266" s="67"/>
      <c r="Q266" s="106"/>
      <c r="R266" s="70"/>
    </row>
    <row r="267" spans="1:18" s="71" customFormat="1" ht="9" customHeight="1">
      <c r="A267" s="73"/>
      <c r="B267" s="85"/>
      <c r="C267" s="85"/>
      <c r="D267" s="100"/>
      <c r="E267" s="67"/>
      <c r="F267" s="67"/>
      <c r="G267" s="86"/>
      <c r="H267" s="87" t="s">
        <v>14</v>
      </c>
      <c r="I267" s="88" t="s">
        <v>80</v>
      </c>
      <c r="J267" s="89" t="str">
        <f>UPPER(IF(OR(I267="a",I267="as"),E265,IF(OR(I267="b",I267="bs"),E269,)))</f>
        <v>阮國賓</v>
      </c>
      <c r="K267" s="90"/>
      <c r="L267" s="80"/>
      <c r="M267" s="77"/>
      <c r="N267" s="67"/>
      <c r="O267" s="93"/>
      <c r="P267" s="67"/>
      <c r="Q267" s="106"/>
      <c r="R267" s="70"/>
    </row>
    <row r="268" spans="1:18" s="71" customFormat="1" ht="9" customHeight="1">
      <c r="A268" s="73">
        <v>58</v>
      </c>
      <c r="B268" s="62">
        <f>IF($D268="","",VLOOKUP($D268,'[2]男雙準備名單'!$A$7:$V$71,20))</f>
        <v>0</v>
      </c>
      <c r="C268" s="62">
        <f>IF($D268="","",VLOOKUP($D268,'[2]男雙準備名單'!$A$7:$V$71,21))</f>
        <v>0</v>
      </c>
      <c r="D268" s="63">
        <v>28</v>
      </c>
      <c r="E268" s="62" t="str">
        <f>UPPER(IF($D268="","",VLOOKUP($D268,'[2]男雙準備名單'!$A$7:$V$71,2)))</f>
        <v>柳柏任</v>
      </c>
      <c r="F268" s="62">
        <f>IF($D268="","",VLOOKUP($D268,'[2]男雙準備名單'!$A$7:$V$71,3))</f>
        <v>0</v>
      </c>
      <c r="G268" s="91"/>
      <c r="H268" s="62">
        <f>IF($D268="","",VLOOKUP($D268,'[2]男雙準備名單'!$A$7:$V$71,4))</f>
        <v>0</v>
      </c>
      <c r="I268" s="92"/>
      <c r="J268" s="80">
        <v>61</v>
      </c>
      <c r="K268" s="93"/>
      <c r="L268" s="94"/>
      <c r="M268" s="84"/>
      <c r="N268" s="67"/>
      <c r="O268" s="93"/>
      <c r="P268" s="67"/>
      <c r="Q268" s="106"/>
      <c r="R268" s="70"/>
    </row>
    <row r="269" spans="1:18" s="71" customFormat="1" ht="9" customHeight="1">
      <c r="A269" s="73"/>
      <c r="B269" s="74"/>
      <c r="C269" s="74"/>
      <c r="D269" s="74"/>
      <c r="E269" s="62" t="str">
        <f>UPPER(IF($D268="","",VLOOKUP($D268,'[2]男雙準備名單'!$A$7:$V$71,7)))</f>
        <v>沈敬翔</v>
      </c>
      <c r="F269" s="62">
        <f>IF($D268="","",VLOOKUP($D268,'[2]男雙準備名單'!$A$7:$V$71,8))</f>
        <v>0</v>
      </c>
      <c r="G269" s="91"/>
      <c r="H269" s="62">
        <f>IF($D268="","",VLOOKUP($D268,'[2]男雙準備名單'!$A$7:$V$71,9))</f>
        <v>0</v>
      </c>
      <c r="I269" s="75"/>
      <c r="J269" s="80"/>
      <c r="K269" s="93"/>
      <c r="L269" s="95"/>
      <c r="M269" s="96"/>
      <c r="N269" s="67"/>
      <c r="O269" s="93"/>
      <c r="P269" s="67"/>
      <c r="Q269" s="106"/>
      <c r="R269" s="70"/>
    </row>
    <row r="270" spans="1:18" s="71" customFormat="1" ht="9" customHeight="1">
      <c r="A270" s="73"/>
      <c r="B270" s="74"/>
      <c r="C270" s="74"/>
      <c r="D270" s="97"/>
      <c r="E270" s="80"/>
      <c r="F270" s="80"/>
      <c r="G270" s="81"/>
      <c r="H270" s="80"/>
      <c r="I270" s="98"/>
      <c r="J270" s="67"/>
      <c r="K270" s="99"/>
      <c r="L270" s="83" t="str">
        <f>UPPER(IF(OR(K271="a",K271="as"),J266,IF(OR(K271="b",K271="bs"),J274,)))</f>
        <v>溫奇勳</v>
      </c>
      <c r="M270" s="77"/>
      <c r="N270" s="67"/>
      <c r="O270" s="93"/>
      <c r="P270" s="67"/>
      <c r="Q270" s="106"/>
      <c r="R270" s="70"/>
    </row>
    <row r="271" spans="1:18" s="71" customFormat="1" ht="9" customHeight="1">
      <c r="A271" s="73"/>
      <c r="B271" s="85"/>
      <c r="C271" s="85"/>
      <c r="D271" s="100"/>
      <c r="E271" s="67"/>
      <c r="F271" s="67"/>
      <c r="G271" s="86"/>
      <c r="H271" s="67"/>
      <c r="I271" s="101"/>
      <c r="J271" s="87" t="s">
        <v>14</v>
      </c>
      <c r="K271" s="88" t="s">
        <v>80</v>
      </c>
      <c r="L271" s="89" t="str">
        <f>UPPER(IF(OR(K271="a",K271="as"),J267,IF(OR(K271="b",K271="bs"),J275,)))</f>
        <v>阮國賓</v>
      </c>
      <c r="M271" s="90"/>
      <c r="N271" s="80"/>
      <c r="O271" s="93"/>
      <c r="P271" s="67"/>
      <c r="Q271" s="106"/>
      <c r="R271" s="70"/>
    </row>
    <row r="272" spans="1:18" s="71" customFormat="1" ht="9" customHeight="1">
      <c r="A272" s="73">
        <v>59</v>
      </c>
      <c r="B272" s="62">
        <f>IF($D272="","",VLOOKUP($D272,'[2]男雙準備名單'!$A$7:$V$71,20))</f>
        <v>0</v>
      </c>
      <c r="C272" s="62">
        <f>IF($D272="","",VLOOKUP($D272,'[2]男雙準備名單'!$A$7:$V$71,21))</f>
        <v>0</v>
      </c>
      <c r="D272" s="63">
        <v>50</v>
      </c>
      <c r="E272" s="62" t="str">
        <f>UPPER(IF($D272="","",VLOOKUP($D272,'[2]男雙準備名單'!$A$7:$V$71,2)))</f>
        <v>陶璽文</v>
      </c>
      <c r="F272" s="62">
        <f>IF($D272="","",VLOOKUP($D272,'[2]男雙準備名單'!$A$7:$V$71,3))</f>
        <v>0</v>
      </c>
      <c r="G272" s="91"/>
      <c r="H272" s="62">
        <f>IF($D272="","",VLOOKUP($D272,'[2]男雙準備名單'!$A$7:$V$71,4))</f>
        <v>0</v>
      </c>
      <c r="I272" s="66"/>
      <c r="J272" s="67"/>
      <c r="K272" s="93"/>
      <c r="L272" s="67">
        <v>61</v>
      </c>
      <c r="M272" s="93"/>
      <c r="N272" s="94"/>
      <c r="O272" s="93"/>
      <c r="P272" s="67"/>
      <c r="Q272" s="106"/>
      <c r="R272" s="70"/>
    </row>
    <row r="273" spans="1:18" s="71" customFormat="1" ht="9" customHeight="1">
      <c r="A273" s="73"/>
      <c r="B273" s="74"/>
      <c r="C273" s="74"/>
      <c r="D273" s="74"/>
      <c r="E273" s="62" t="str">
        <f>UPPER(IF($D272="","",VLOOKUP($D272,'[2]男雙準備名單'!$A$7:$V$71,7)))</f>
        <v>劉浩良</v>
      </c>
      <c r="F273" s="62">
        <f>IF($D272="","",VLOOKUP($D272,'[2]男雙準備名單'!$A$7:$V$71,8))</f>
        <v>0</v>
      </c>
      <c r="G273" s="91"/>
      <c r="H273" s="62">
        <f>IF($D272="","",VLOOKUP($D272,'[2]男雙準備名單'!$A$7:$V$71,9))</f>
        <v>0</v>
      </c>
      <c r="I273" s="75"/>
      <c r="J273" s="76">
        <f>IF(I273="a",E272,IF(I273="b",E274,""))</f>
      </c>
      <c r="K273" s="93"/>
      <c r="L273" s="67"/>
      <c r="M273" s="93"/>
      <c r="N273" s="80"/>
      <c r="O273" s="93"/>
      <c r="P273" s="67"/>
      <c r="Q273" s="106"/>
      <c r="R273" s="70"/>
    </row>
    <row r="274" spans="1:18" s="71" customFormat="1" ht="9" customHeight="1">
      <c r="A274" s="73"/>
      <c r="B274" s="74"/>
      <c r="C274" s="74"/>
      <c r="D274" s="74"/>
      <c r="E274" s="80"/>
      <c r="F274" s="80"/>
      <c r="G274" s="81"/>
      <c r="H274" s="80"/>
      <c r="I274" s="82"/>
      <c r="J274" s="83" t="str">
        <f>UPPER(IF(OR(I275="a",I275="as"),E272,IF(OR(I275="b",I275="bs"),E276,)))</f>
        <v>林宜陽</v>
      </c>
      <c r="K274" s="103"/>
      <c r="L274" s="67"/>
      <c r="M274" s="93"/>
      <c r="N274" s="80"/>
      <c r="O274" s="93"/>
      <c r="P274" s="67"/>
      <c r="Q274" s="106"/>
      <c r="R274" s="70"/>
    </row>
    <row r="275" spans="1:18" s="71" customFormat="1" ht="9" customHeight="1">
      <c r="A275" s="73"/>
      <c r="B275" s="85"/>
      <c r="C275" s="85"/>
      <c r="D275" s="85"/>
      <c r="E275" s="67"/>
      <c r="F275" s="67"/>
      <c r="G275" s="86"/>
      <c r="H275" s="87" t="s">
        <v>14</v>
      </c>
      <c r="I275" s="88" t="s">
        <v>82</v>
      </c>
      <c r="J275" s="89" t="str">
        <f>UPPER(IF(OR(I275="a",I275="as"),E273,IF(OR(I275="b",I275="bs"),E277,)))</f>
        <v>黃則元</v>
      </c>
      <c r="K275" s="104"/>
      <c r="L275" s="80"/>
      <c r="M275" s="93"/>
      <c r="N275" s="80"/>
      <c r="O275" s="93"/>
      <c r="P275" s="67"/>
      <c r="Q275" s="106"/>
      <c r="R275" s="70"/>
    </row>
    <row r="276" spans="1:18" s="71" customFormat="1" ht="9" customHeight="1">
      <c r="A276" s="73">
        <v>60</v>
      </c>
      <c r="B276" s="62">
        <f>IF($D276="","",VLOOKUP($D276,'[2]男雙準備名單'!$A$7:$V$71,20))</f>
        <v>0</v>
      </c>
      <c r="C276" s="62">
        <f>IF($D276="","",VLOOKUP($D276,'[2]男雙準備名單'!$A$7:$V$71,21))</f>
        <v>0</v>
      </c>
      <c r="D276" s="63">
        <v>58</v>
      </c>
      <c r="E276" s="64" t="str">
        <f>UPPER(IF($D276="","",VLOOKUP($D276,'[2]男雙準備名單'!$A$7:$V$71,2)))</f>
        <v>林宜陽</v>
      </c>
      <c r="F276" s="64">
        <f>IF($D276="","",VLOOKUP($D276,'[2]男雙準備名單'!$A$7:$V$71,3))</f>
        <v>0</v>
      </c>
      <c r="G276" s="65"/>
      <c r="H276" s="64" t="str">
        <f>IF($D276="","",VLOOKUP($D276,'[2]男雙準備名單'!$A$7:$V$71,4))</f>
        <v>北市陽明高中</v>
      </c>
      <c r="I276" s="92"/>
      <c r="J276" s="80">
        <v>64</v>
      </c>
      <c r="K276" s="77"/>
      <c r="L276" s="94"/>
      <c r="M276" s="103"/>
      <c r="N276" s="80"/>
      <c r="O276" s="93"/>
      <c r="P276" s="67"/>
      <c r="Q276" s="106"/>
      <c r="R276" s="70"/>
    </row>
    <row r="277" spans="1:18" s="71" customFormat="1" ht="9" customHeight="1">
      <c r="A277" s="73"/>
      <c r="B277" s="74"/>
      <c r="C277" s="74"/>
      <c r="D277" s="74"/>
      <c r="E277" s="64" t="str">
        <f>UPPER(IF($D276="","",VLOOKUP($D276,'[2]男雙準備名單'!$A$7:$V$71,7)))</f>
        <v>黃則元</v>
      </c>
      <c r="F277" s="64">
        <f>IF($D276="","",VLOOKUP($D276,'[2]男雙準備名單'!$A$7:$V$71,8))</f>
        <v>0</v>
      </c>
      <c r="G277" s="65"/>
      <c r="H277" s="64" t="str">
        <f>IF($D276="","",VLOOKUP($D276,'[2]男雙準備名單'!$A$7:$V$71,9))</f>
        <v>北市陽明高中</v>
      </c>
      <c r="I277" s="75"/>
      <c r="J277" s="80"/>
      <c r="K277" s="77"/>
      <c r="L277" s="95"/>
      <c r="M277" s="105"/>
      <c r="N277" s="80"/>
      <c r="O277" s="93"/>
      <c r="P277" s="67"/>
      <c r="Q277" s="106"/>
      <c r="R277" s="70"/>
    </row>
    <row r="278" spans="1:18" s="71" customFormat="1" ht="9" customHeight="1">
      <c r="A278" s="73"/>
      <c r="B278" s="74"/>
      <c r="C278" s="74"/>
      <c r="D278" s="74"/>
      <c r="E278" s="80"/>
      <c r="F278" s="80"/>
      <c r="G278" s="81"/>
      <c r="H278" s="80"/>
      <c r="I278" s="98"/>
      <c r="J278" s="67"/>
      <c r="K278" s="68"/>
      <c r="L278" s="80"/>
      <c r="M278" s="99"/>
      <c r="N278" s="83" t="str">
        <f>UPPER(IF(OR(M279="a",M279="as"),L270,IF(OR(M279="b",M279="bs"),L286,)))</f>
        <v>楊啟弘</v>
      </c>
      <c r="O278" s="93"/>
      <c r="P278" s="67"/>
      <c r="Q278" s="106"/>
      <c r="R278" s="70"/>
    </row>
    <row r="279" spans="1:18" s="71" customFormat="1" ht="9" customHeight="1">
      <c r="A279" s="73"/>
      <c r="B279" s="85"/>
      <c r="C279" s="85"/>
      <c r="D279" s="85"/>
      <c r="E279" s="67"/>
      <c r="F279" s="67"/>
      <c r="G279" s="86"/>
      <c r="H279" s="67"/>
      <c r="I279" s="101"/>
      <c r="J279" s="67"/>
      <c r="K279" s="68"/>
      <c r="L279" s="87" t="s">
        <v>14</v>
      </c>
      <c r="M279" s="88" t="s">
        <v>82</v>
      </c>
      <c r="N279" s="89" t="str">
        <f>UPPER(IF(OR(M279="a",M279="as"),L271,IF(OR(M279="b",M279="bs"),L287,)))</f>
        <v>陳穎厚</v>
      </c>
      <c r="O279" s="104"/>
      <c r="P279" s="80"/>
      <c r="Q279" s="106"/>
      <c r="R279" s="70"/>
    </row>
    <row r="280" spans="1:18" s="71" customFormat="1" ht="9" customHeight="1">
      <c r="A280" s="73">
        <v>61</v>
      </c>
      <c r="B280" s="62">
        <f>IF($D280="","",VLOOKUP($D280,'[2]男雙準備名單'!$A$7:$V$71,20))</f>
        <v>0</v>
      </c>
      <c r="C280" s="62">
        <f>IF($D280="","",VLOOKUP($D280,'[2]男雙準備名單'!$A$7:$V$71,21))</f>
        <v>0</v>
      </c>
      <c r="D280" s="63">
        <v>27</v>
      </c>
      <c r="E280" s="62" t="str">
        <f>UPPER(IF($D280="","",VLOOKUP($D280,'[2]男雙準備名單'!$A$7:$V$71,2)))</f>
        <v>林琦惟</v>
      </c>
      <c r="F280" s="62">
        <f>IF($D280="","",VLOOKUP($D280,'[2]男雙準備名單'!$A$7:$V$71,3))</f>
        <v>0</v>
      </c>
      <c r="G280" s="91"/>
      <c r="H280" s="62">
        <f>IF($D280="","",VLOOKUP($D280,'[2]男雙準備名單'!$A$7:$V$71,4))</f>
        <v>0</v>
      </c>
      <c r="I280" s="66"/>
      <c r="J280" s="67"/>
      <c r="K280" s="68"/>
      <c r="L280" s="67"/>
      <c r="M280" s="93"/>
      <c r="N280" s="67">
        <v>75</v>
      </c>
      <c r="O280" s="107"/>
      <c r="P280" s="67"/>
      <c r="Q280" s="78"/>
      <c r="R280" s="70"/>
    </row>
    <row r="281" spans="1:18" s="71" customFormat="1" ht="9" customHeight="1">
      <c r="A281" s="73"/>
      <c r="B281" s="74"/>
      <c r="C281" s="74"/>
      <c r="D281" s="74"/>
      <c r="E281" s="62" t="str">
        <f>UPPER(IF($D280="","",VLOOKUP($D280,'[2]男雙準備名單'!$A$7:$V$71,7)))</f>
        <v>吳彧愷</v>
      </c>
      <c r="F281" s="62">
        <f>IF($D280="","",VLOOKUP($D280,'[2]男雙準備名單'!$A$7:$V$71,8))</f>
        <v>0</v>
      </c>
      <c r="G281" s="91"/>
      <c r="H281" s="62">
        <f>IF($D280="","",VLOOKUP($D280,'[2]男雙準備名單'!$A$7:$V$71,9))</f>
        <v>0</v>
      </c>
      <c r="I281" s="75"/>
      <c r="J281" s="76">
        <f>IF(I281="a",E280,IF(I281="b",E282,""))</f>
      </c>
      <c r="K281" s="77"/>
      <c r="L281" s="67"/>
      <c r="M281" s="93"/>
      <c r="N281" s="67"/>
      <c r="O281" s="77"/>
      <c r="P281" s="67"/>
      <c r="Q281" s="78"/>
      <c r="R281" s="70"/>
    </row>
    <row r="282" spans="1:18" s="71" customFormat="1" ht="9" customHeight="1">
      <c r="A282" s="73"/>
      <c r="B282" s="74"/>
      <c r="C282" s="74"/>
      <c r="D282" s="97"/>
      <c r="E282" s="80"/>
      <c r="F282" s="80"/>
      <c r="G282" s="81"/>
      <c r="H282" s="80"/>
      <c r="I282" s="82"/>
      <c r="J282" s="83" t="str">
        <f>UPPER(IF(OR(I283="a",I283="as"),E280,IF(OR(I283="b",I283="bs"),E284,)))</f>
        <v>郭繼華</v>
      </c>
      <c r="K282" s="84"/>
      <c r="L282" s="67"/>
      <c r="M282" s="93"/>
      <c r="N282" s="67"/>
      <c r="O282" s="77"/>
      <c r="P282" s="67"/>
      <c r="Q282" s="78"/>
      <c r="R282" s="70"/>
    </row>
    <row r="283" spans="1:18" s="71" customFormat="1" ht="9" customHeight="1">
      <c r="A283" s="73"/>
      <c r="B283" s="85"/>
      <c r="C283" s="85"/>
      <c r="D283" s="100"/>
      <c r="E283" s="67"/>
      <c r="F283" s="67"/>
      <c r="G283" s="86"/>
      <c r="H283" s="87" t="s">
        <v>14</v>
      </c>
      <c r="I283" s="88" t="s">
        <v>82</v>
      </c>
      <c r="J283" s="89" t="str">
        <f>UPPER(IF(OR(I283="a",I283="as"),E281,IF(OR(I283="b",I283="bs"),E285,)))</f>
        <v>郭建鴻</v>
      </c>
      <c r="K283" s="90"/>
      <c r="L283" s="80"/>
      <c r="M283" s="93"/>
      <c r="N283" s="67"/>
      <c r="O283" s="77"/>
      <c r="P283" s="67"/>
      <c r="Q283" s="78"/>
      <c r="R283" s="70"/>
    </row>
    <row r="284" spans="1:18" s="71" customFormat="1" ht="9" customHeight="1">
      <c r="A284" s="73">
        <v>62</v>
      </c>
      <c r="B284" s="62">
        <f>IF($D284="","",VLOOKUP($D284,'[2]男雙準備名單'!$A$7:$V$71,20))</f>
        <v>0</v>
      </c>
      <c r="C284" s="62">
        <f>IF($D284="","",VLOOKUP($D284,'[2]男雙準備名單'!$A$7:$V$71,21))</f>
        <v>0</v>
      </c>
      <c r="D284" s="63">
        <v>44</v>
      </c>
      <c r="E284" s="62" t="str">
        <f>UPPER(IF($D284="","",VLOOKUP($D284,'[2]男雙準備名單'!$A$7:$V$71,2)))</f>
        <v>郭繼華</v>
      </c>
      <c r="F284" s="62">
        <f>IF($D284="","",VLOOKUP($D284,'[2]男雙準備名單'!$A$7:$V$71,3))</f>
        <v>0</v>
      </c>
      <c r="G284" s="91"/>
      <c r="H284" s="62" t="str">
        <f>IF($D284="","",VLOOKUP($D284,'[2]男雙準備名單'!$A$7:$V$71,4))</f>
        <v>旭鴻公司</v>
      </c>
      <c r="I284" s="92"/>
      <c r="J284" s="80">
        <v>64</v>
      </c>
      <c r="K284" s="93"/>
      <c r="L284" s="94"/>
      <c r="M284" s="103"/>
      <c r="N284" s="67"/>
      <c r="O284" s="77"/>
      <c r="P284" s="67"/>
      <c r="Q284" s="78"/>
      <c r="R284" s="70"/>
    </row>
    <row r="285" spans="1:18" s="71" customFormat="1" ht="9" customHeight="1">
      <c r="A285" s="73"/>
      <c r="B285" s="74"/>
      <c r="C285" s="74"/>
      <c r="D285" s="74"/>
      <c r="E285" s="62" t="str">
        <f>UPPER(IF($D284="","",VLOOKUP($D284,'[2]男雙準備名單'!$A$7:$V$71,7)))</f>
        <v>郭建鴻</v>
      </c>
      <c r="F285" s="62">
        <f>IF($D284="","",VLOOKUP($D284,'[2]男雙準備名單'!$A$7:$V$71,8))</f>
        <v>0</v>
      </c>
      <c r="G285" s="91"/>
      <c r="H285" s="62" t="str">
        <f>IF($D284="","",VLOOKUP($D284,'[2]男雙準備名單'!$A$7:$V$71,9))</f>
        <v>敦化國中</v>
      </c>
      <c r="I285" s="75"/>
      <c r="J285" s="80"/>
      <c r="K285" s="93"/>
      <c r="L285" s="95"/>
      <c r="M285" s="105"/>
      <c r="N285" s="67"/>
      <c r="O285" s="77"/>
      <c r="P285" s="67"/>
      <c r="Q285" s="78"/>
      <c r="R285" s="70"/>
    </row>
    <row r="286" spans="1:18" s="71" customFormat="1" ht="9" customHeight="1">
      <c r="A286" s="73"/>
      <c r="B286" s="74"/>
      <c r="C286" s="74"/>
      <c r="D286" s="97"/>
      <c r="E286" s="80"/>
      <c r="F286" s="80"/>
      <c r="G286" s="81"/>
      <c r="H286" s="80"/>
      <c r="I286" s="98"/>
      <c r="J286" s="67"/>
      <c r="K286" s="99"/>
      <c r="L286" s="83" t="str">
        <f>UPPER(IF(OR(K287="a",K287="as"),J282,IF(OR(K287="b",K287="bs"),J290,)))</f>
        <v>楊啟弘</v>
      </c>
      <c r="M286" s="93"/>
      <c r="N286" s="67"/>
      <c r="O286" s="77"/>
      <c r="P286" s="67"/>
      <c r="Q286" s="78"/>
      <c r="R286" s="70"/>
    </row>
    <row r="287" spans="1:18" s="71" customFormat="1" ht="9" customHeight="1">
      <c r="A287" s="73"/>
      <c r="B287" s="85"/>
      <c r="C287" s="85"/>
      <c r="D287" s="100"/>
      <c r="E287" s="67"/>
      <c r="F287" s="67"/>
      <c r="G287" s="86"/>
      <c r="H287" s="67"/>
      <c r="I287" s="101"/>
      <c r="J287" s="87" t="s">
        <v>14</v>
      </c>
      <c r="K287" s="88" t="s">
        <v>77</v>
      </c>
      <c r="L287" s="89" t="str">
        <f>UPPER(IF(OR(K287="a",K287="as"),J283,IF(OR(K287="b",K287="bs"),J291,)))</f>
        <v>陳穎厚</v>
      </c>
      <c r="M287" s="104"/>
      <c r="N287" s="80"/>
      <c r="O287" s="77"/>
      <c r="P287" s="67"/>
      <c r="Q287" s="78"/>
      <c r="R287" s="70"/>
    </row>
    <row r="288" spans="1:18" s="71" customFormat="1" ht="9" customHeight="1">
      <c r="A288" s="73">
        <v>63</v>
      </c>
      <c r="B288" s="62">
        <f>IF($D288="","",VLOOKUP($D288,'[2]男雙準備名單'!$A$7:$V$71,20))</f>
        <v>0</v>
      </c>
      <c r="C288" s="62">
        <f>IF($D288="","",VLOOKUP($D288,'[2]男雙準備名單'!$A$7:$V$71,21))</f>
        <v>0</v>
      </c>
      <c r="D288" s="63">
        <v>37</v>
      </c>
      <c r="E288" s="62" t="str">
        <f>UPPER(IF($D288="","",VLOOKUP($D288,'[2]男雙準備名單'!$A$7:$V$71,2)))</f>
        <v>鄭則禹</v>
      </c>
      <c r="F288" s="62">
        <f>IF($D288="","",VLOOKUP($D288,'[2]男雙準備名單'!$A$7:$V$71,3))</f>
        <v>0</v>
      </c>
      <c r="G288" s="91"/>
      <c r="H288" s="62" t="str">
        <f>IF($D288="","",VLOOKUP($D288,'[2]男雙準備名單'!$A$7:$V$71,4))</f>
        <v>臺北市大湖國小</v>
      </c>
      <c r="I288" s="66"/>
      <c r="J288" s="67"/>
      <c r="K288" s="93"/>
      <c r="L288" s="67">
        <v>63</v>
      </c>
      <c r="M288" s="107"/>
      <c r="N288" s="94"/>
      <c r="O288" s="77"/>
      <c r="P288" s="67"/>
      <c r="Q288" s="78"/>
      <c r="R288" s="70"/>
    </row>
    <row r="289" spans="1:18" s="71" customFormat="1" ht="9" customHeight="1">
      <c r="A289" s="73"/>
      <c r="B289" s="74"/>
      <c r="C289" s="74"/>
      <c r="D289" s="74"/>
      <c r="E289" s="62" t="str">
        <f>UPPER(IF($D288="","",VLOOKUP($D288,'[2]男雙準備名單'!$A$7:$V$71,7)))</f>
        <v>李駿騰</v>
      </c>
      <c r="F289" s="62">
        <f>IF($D288="","",VLOOKUP($D288,'[2]男雙準備名單'!$A$7:$V$71,8))</f>
        <v>0</v>
      </c>
      <c r="G289" s="91"/>
      <c r="H289" s="62" t="str">
        <f>IF($D288="","",VLOOKUP($D288,'[2]男雙準備名單'!$A$7:$V$71,9))</f>
        <v>臺北市大湖國小</v>
      </c>
      <c r="I289" s="75"/>
      <c r="J289" s="76">
        <f>IF(I289="a",E288,IF(I289="b",E290,""))</f>
      </c>
      <c r="K289" s="93"/>
      <c r="L289" s="67"/>
      <c r="M289" s="77"/>
      <c r="N289" s="80"/>
      <c r="O289" s="77"/>
      <c r="P289" s="67"/>
      <c r="Q289" s="78"/>
      <c r="R289" s="70"/>
    </row>
    <row r="290" spans="1:18" s="71" customFormat="1" ht="9" customHeight="1">
      <c r="A290" s="73"/>
      <c r="B290" s="74"/>
      <c r="C290" s="74"/>
      <c r="D290" s="74"/>
      <c r="E290" s="76"/>
      <c r="F290" s="76"/>
      <c r="G290" s="111"/>
      <c r="H290" s="76"/>
      <c r="I290" s="82"/>
      <c r="J290" s="83" t="str">
        <f>UPPER(IF(OR(I291="a",I291="as"),E288,IF(OR(I291="b",I291="bs"),E292,)))</f>
        <v>楊啟弘</v>
      </c>
      <c r="K290" s="103"/>
      <c r="L290" s="67"/>
      <c r="M290" s="77"/>
      <c r="N290" s="80"/>
      <c r="O290" s="77"/>
      <c r="P290" s="67"/>
      <c r="Q290" s="78"/>
      <c r="R290" s="70"/>
    </row>
    <row r="291" spans="1:18" s="71" customFormat="1" ht="9" customHeight="1">
      <c r="A291" s="73"/>
      <c r="B291" s="85"/>
      <c r="C291" s="85"/>
      <c r="D291" s="85"/>
      <c r="E291" s="67"/>
      <c r="F291" s="67"/>
      <c r="G291" s="112"/>
      <c r="H291" s="87" t="s">
        <v>14</v>
      </c>
      <c r="I291" s="88" t="s">
        <v>77</v>
      </c>
      <c r="J291" s="89" t="str">
        <f>UPPER(IF(OR(I291="a",I291="as"),E289,IF(OR(I291="b",I291="bs"),E293,)))</f>
        <v>陳穎厚</v>
      </c>
      <c r="K291" s="104"/>
      <c r="L291" s="80"/>
      <c r="M291" s="77"/>
      <c r="N291" s="80"/>
      <c r="O291" s="77"/>
      <c r="P291" s="67"/>
      <c r="Q291" s="78"/>
      <c r="R291" s="70"/>
    </row>
    <row r="292" spans="1:18" s="71" customFormat="1" ht="9" customHeight="1">
      <c r="A292" s="61">
        <v>64</v>
      </c>
      <c r="B292" s="62">
        <f>IF($D292="","",VLOOKUP($D292,'[2]男雙準備名單'!$A$7:$V$71,20))</f>
        <v>0</v>
      </c>
      <c r="C292" s="62">
        <f>IF($D292="","",VLOOKUP($D292,'[2]男雙準備名單'!$A$7:$V$71,21))</f>
        <v>0</v>
      </c>
      <c r="D292" s="205">
        <v>24</v>
      </c>
      <c r="E292" s="64" t="str">
        <f>UPPER(IF($D292="","",VLOOKUP($D292,'[2]男雙準備名單'!$A$7:$V$71,2)))</f>
        <v>楊啟弘</v>
      </c>
      <c r="F292" s="64">
        <f>IF($D292="","",VLOOKUP($D292,'[2]男雙準備名單'!$A$7:$V$71,3))</f>
        <v>0</v>
      </c>
      <c r="G292" s="65"/>
      <c r="H292" s="64" t="str">
        <f>IF($D292="","",VLOOKUP($D292,'[2]男雙準備名單'!$A$7:$V$71,4))</f>
        <v>臺灣大學</v>
      </c>
      <c r="I292" s="92"/>
      <c r="J292" s="80">
        <v>64</v>
      </c>
      <c r="K292" s="77"/>
      <c r="L292" s="94"/>
      <c r="M292" s="84"/>
      <c r="N292" s="80"/>
      <c r="O292" s="77"/>
      <c r="P292" s="67"/>
      <c r="Q292" s="78"/>
      <c r="R292" s="70"/>
    </row>
    <row r="293" spans="1:18" s="71" customFormat="1" ht="9" customHeight="1">
      <c r="A293" s="73"/>
      <c r="B293" s="74"/>
      <c r="C293" s="74"/>
      <c r="D293" s="74"/>
      <c r="E293" s="64" t="str">
        <f>UPPER(IF($D292="","",VLOOKUP($D292,'[2]男雙準備名單'!$A$7:$V$71,7)))</f>
        <v>陳穎厚</v>
      </c>
      <c r="F293" s="64">
        <f>IF($D292="","",VLOOKUP($D292,'[2]男雙準備名單'!$A$7:$V$71,8))</f>
        <v>0</v>
      </c>
      <c r="G293" s="65"/>
      <c r="H293" s="64" t="str">
        <f>IF($D292="","",VLOOKUP($D292,'[2]男雙準備名單'!$A$7:$V$71,9))</f>
        <v>臺灣大學</v>
      </c>
      <c r="I293" s="75"/>
      <c r="J293" s="80"/>
      <c r="K293" s="77"/>
      <c r="L293" s="95"/>
      <c r="M293" s="96"/>
      <c r="N293" s="80"/>
      <c r="O293" s="77"/>
      <c r="P293" s="67"/>
      <c r="Q293" s="78"/>
      <c r="R293" s="70"/>
    </row>
    <row r="294" spans="1:18" s="124" customFormat="1" ht="9" customHeight="1">
      <c r="A294" s="113"/>
      <c r="B294" s="114"/>
      <c r="C294" s="114"/>
      <c r="D294" s="115"/>
      <c r="E294" s="116"/>
      <c r="F294" s="116"/>
      <c r="G294" s="117"/>
      <c r="H294" s="116"/>
      <c r="I294" s="118"/>
      <c r="J294" s="119"/>
      <c r="K294" s="120"/>
      <c r="L294" s="121"/>
      <c r="M294" s="122"/>
      <c r="N294" s="121"/>
      <c r="O294" s="122"/>
      <c r="P294" s="119"/>
      <c r="Q294" s="120"/>
      <c r="R294" s="123"/>
    </row>
    <row r="295" spans="1:18" s="135" customFormat="1" ht="6" customHeight="1">
      <c r="A295" s="113"/>
      <c r="B295" s="125"/>
      <c r="C295" s="125"/>
      <c r="D295" s="126"/>
      <c r="E295" s="127"/>
      <c r="F295" s="127"/>
      <c r="G295" s="128"/>
      <c r="H295" s="127"/>
      <c r="I295" s="129"/>
      <c r="J295" s="119"/>
      <c r="K295" s="120"/>
      <c r="L295" s="130"/>
      <c r="M295" s="131"/>
      <c r="N295" s="130"/>
      <c r="O295" s="131"/>
      <c r="P295" s="132"/>
      <c r="Q295" s="133" t="s">
        <v>46</v>
      </c>
      <c r="R295" s="134"/>
    </row>
    <row r="296" spans="1:17" s="148" customFormat="1" ht="10.5" customHeight="1">
      <c r="A296" s="136" t="s">
        <v>16</v>
      </c>
      <c r="B296" s="137"/>
      <c r="C296" s="138"/>
      <c r="D296" s="192" t="s">
        <v>17</v>
      </c>
      <c r="E296" s="142" t="s">
        <v>47</v>
      </c>
      <c r="F296" s="145"/>
      <c r="G296" s="142" t="s">
        <v>48</v>
      </c>
      <c r="H296" s="140"/>
      <c r="I296" s="192" t="s">
        <v>17</v>
      </c>
      <c r="J296" s="142" t="s">
        <v>47</v>
      </c>
      <c r="K296" s="145"/>
      <c r="L296" s="142" t="s">
        <v>48</v>
      </c>
      <c r="M296" s="143"/>
      <c r="N296" s="144" t="s">
        <v>19</v>
      </c>
      <c r="O296" s="145"/>
      <c r="P296" s="146">
        <f>P71</f>
        <v>0</v>
      </c>
      <c r="Q296" s="147"/>
    </row>
    <row r="297" spans="1:17" s="148" customFormat="1" ht="9" customHeight="1">
      <c r="A297" s="149" t="s">
        <v>20</v>
      </c>
      <c r="B297" s="150"/>
      <c r="C297" s="151">
        <f aca="true" t="shared" si="6" ref="C297:C304">C72</f>
        <v>0</v>
      </c>
      <c r="D297" s="193" t="s">
        <v>49</v>
      </c>
      <c r="E297" s="194"/>
      <c r="F297" s="195"/>
      <c r="G297" s="194"/>
      <c r="H297" s="156"/>
      <c r="I297" s="193" t="s">
        <v>21</v>
      </c>
      <c r="J297" s="194"/>
      <c r="K297" s="195"/>
      <c r="L297" s="194"/>
      <c r="M297" s="158"/>
      <c r="N297" s="159" t="s">
        <v>24</v>
      </c>
      <c r="O297" s="160"/>
      <c r="P297" s="161"/>
      <c r="Q297" s="162"/>
    </row>
    <row r="298" spans="1:17" s="148" customFormat="1" ht="9" customHeight="1">
      <c r="A298" s="149" t="s">
        <v>25</v>
      </c>
      <c r="B298" s="150"/>
      <c r="C298" s="151">
        <f t="shared" si="6"/>
        <v>0</v>
      </c>
      <c r="D298" s="193"/>
      <c r="E298" s="194"/>
      <c r="F298" s="195"/>
      <c r="G298" s="194"/>
      <c r="H298" s="156"/>
      <c r="I298" s="193"/>
      <c r="J298" s="194"/>
      <c r="K298" s="195"/>
      <c r="L298" s="194"/>
      <c r="M298" s="158"/>
      <c r="N298" s="165">
        <f>N73</f>
        <v>0</v>
      </c>
      <c r="O298" s="166"/>
      <c r="P298" s="167"/>
      <c r="Q298" s="168"/>
    </row>
    <row r="299" spans="1:17" s="148" customFormat="1" ht="9" customHeight="1">
      <c r="A299" s="169" t="s">
        <v>26</v>
      </c>
      <c r="B299" s="170"/>
      <c r="C299" s="171">
        <f t="shared" si="6"/>
        <v>0</v>
      </c>
      <c r="D299" s="193" t="s">
        <v>50</v>
      </c>
      <c r="E299" s="194"/>
      <c r="F299" s="195"/>
      <c r="G299" s="194"/>
      <c r="H299" s="156"/>
      <c r="I299" s="193" t="s">
        <v>27</v>
      </c>
      <c r="J299" s="194"/>
      <c r="K299" s="195"/>
      <c r="L299" s="194"/>
      <c r="M299" s="158"/>
      <c r="N299" s="159" t="s">
        <v>30</v>
      </c>
      <c r="O299" s="160"/>
      <c r="P299" s="161"/>
      <c r="Q299" s="162"/>
    </row>
    <row r="300" spans="1:17" s="148" customFormat="1" ht="9" customHeight="1">
      <c r="A300" s="172"/>
      <c r="B300" s="173"/>
      <c r="C300" s="174"/>
      <c r="D300" s="193"/>
      <c r="E300" s="194"/>
      <c r="F300" s="195"/>
      <c r="G300" s="194"/>
      <c r="H300" s="156"/>
      <c r="I300" s="193"/>
      <c r="J300" s="194"/>
      <c r="K300" s="195"/>
      <c r="L300" s="194"/>
      <c r="M300" s="158"/>
      <c r="N300" s="149"/>
      <c r="O300" s="175"/>
      <c r="P300" s="176"/>
      <c r="Q300" s="158"/>
    </row>
    <row r="301" spans="1:17" s="148" customFormat="1" ht="9" customHeight="1">
      <c r="A301" s="177" t="s">
        <v>31</v>
      </c>
      <c r="B301" s="178"/>
      <c r="C301" s="179"/>
      <c r="D301" s="193" t="s">
        <v>51</v>
      </c>
      <c r="E301" s="194"/>
      <c r="F301" s="195"/>
      <c r="G301" s="194"/>
      <c r="H301" s="156"/>
      <c r="I301" s="193" t="s">
        <v>32</v>
      </c>
      <c r="J301" s="194"/>
      <c r="K301" s="195"/>
      <c r="L301" s="194"/>
      <c r="M301" s="158"/>
      <c r="N301" s="180">
        <f>N76</f>
        <v>0</v>
      </c>
      <c r="O301" s="181">
        <f>O76</f>
        <v>0</v>
      </c>
      <c r="P301" s="180">
        <f>P76</f>
        <v>0</v>
      </c>
      <c r="Q301" s="182">
        <f>Q76</f>
        <v>0</v>
      </c>
    </row>
    <row r="302" spans="1:17" s="148" customFormat="1" ht="9" customHeight="1">
      <c r="A302" s="149" t="s">
        <v>20</v>
      </c>
      <c r="B302" s="150"/>
      <c r="C302" s="151">
        <f t="shared" si="6"/>
        <v>0</v>
      </c>
      <c r="D302" s="193"/>
      <c r="E302" s="194"/>
      <c r="F302" s="195"/>
      <c r="G302" s="194"/>
      <c r="H302" s="156"/>
      <c r="I302" s="193"/>
      <c r="J302" s="194"/>
      <c r="K302" s="195"/>
      <c r="L302" s="194"/>
      <c r="M302" s="158"/>
      <c r="N302" s="159" t="s">
        <v>35</v>
      </c>
      <c r="O302" s="160"/>
      <c r="P302" s="161"/>
      <c r="Q302" s="162"/>
    </row>
    <row r="303" spans="1:17" s="148" customFormat="1" ht="9" customHeight="1">
      <c r="A303" s="149" t="s">
        <v>36</v>
      </c>
      <c r="B303" s="150"/>
      <c r="C303" s="151">
        <f t="shared" si="6"/>
        <v>0</v>
      </c>
      <c r="D303" s="193" t="s">
        <v>52</v>
      </c>
      <c r="E303" s="194"/>
      <c r="F303" s="195"/>
      <c r="G303" s="194"/>
      <c r="H303" s="156"/>
      <c r="I303" s="193" t="s">
        <v>37</v>
      </c>
      <c r="J303" s="194"/>
      <c r="K303" s="195"/>
      <c r="L303" s="194"/>
      <c r="M303" s="158"/>
      <c r="N303" s="176">
        <f aca="true" t="shared" si="7" ref="N303:P304">N78</f>
        <v>0</v>
      </c>
      <c r="O303" s="175">
        <f t="shared" si="7"/>
        <v>0</v>
      </c>
      <c r="P303" s="176">
        <f t="shared" si="7"/>
        <v>0</v>
      </c>
      <c r="Q303" s="158"/>
    </row>
    <row r="304" spans="1:17" s="148" customFormat="1" ht="9" customHeight="1">
      <c r="A304" s="169" t="s">
        <v>40</v>
      </c>
      <c r="B304" s="170"/>
      <c r="C304" s="171">
        <f t="shared" si="6"/>
        <v>0</v>
      </c>
      <c r="D304" s="196"/>
      <c r="E304" s="180"/>
      <c r="F304" s="181"/>
      <c r="G304" s="180"/>
      <c r="H304" s="189"/>
      <c r="I304" s="196"/>
      <c r="J304" s="180"/>
      <c r="K304" s="181"/>
      <c r="L304" s="180"/>
      <c r="M304" s="168"/>
      <c r="N304" s="180" t="str">
        <f t="shared" si="7"/>
        <v>王凌華</v>
      </c>
      <c r="O304" s="181">
        <f t="shared" si="7"/>
        <v>0</v>
      </c>
      <c r="P304" s="180">
        <f t="shared" si="7"/>
        <v>0</v>
      </c>
      <c r="Q304" s="182"/>
    </row>
    <row r="305" spans="1:17" s="52" customFormat="1" ht="9.75">
      <c r="A305" s="41"/>
      <c r="B305" s="42"/>
      <c r="C305" s="49"/>
      <c r="D305" s="42"/>
      <c r="E305" s="46"/>
      <c r="F305" s="46"/>
      <c r="G305" s="47"/>
      <c r="H305" s="46"/>
      <c r="I305" s="48"/>
      <c r="J305" s="49" t="s">
        <v>12</v>
      </c>
      <c r="K305" s="50"/>
      <c r="L305" s="49" t="s">
        <v>55</v>
      </c>
      <c r="M305" s="50"/>
      <c r="N305" s="49" t="s">
        <v>56</v>
      </c>
      <c r="O305" s="50"/>
      <c r="P305" s="49" t="s">
        <v>57</v>
      </c>
      <c r="Q305" s="51"/>
    </row>
    <row r="306" spans="1:17" s="52" customFormat="1" ht="3.75" customHeight="1" thickBot="1">
      <c r="A306" s="53"/>
      <c r="B306" s="54"/>
      <c r="C306" s="55"/>
      <c r="D306" s="54"/>
      <c r="E306" s="56"/>
      <c r="F306" s="56"/>
      <c r="G306" s="57"/>
      <c r="H306" s="56"/>
      <c r="I306" s="58"/>
      <c r="J306" s="55"/>
      <c r="K306" s="59"/>
      <c r="L306" s="55"/>
      <c r="M306" s="59"/>
      <c r="N306" s="55"/>
      <c r="O306" s="59"/>
      <c r="P306" s="55"/>
      <c r="Q306" s="60"/>
    </row>
    <row r="307" spans="1:20" s="71" customFormat="1" ht="10.5" customHeight="1">
      <c r="A307" s="61"/>
      <c r="B307" s="80"/>
      <c r="C307" s="80"/>
      <c r="D307" s="97"/>
      <c r="E307" s="76"/>
      <c r="F307" s="76"/>
      <c r="G307" s="111"/>
      <c r="H307" s="76"/>
      <c r="I307" s="98"/>
      <c r="J307" s="67"/>
      <c r="K307" s="68"/>
      <c r="L307" s="67"/>
      <c r="M307" s="68"/>
      <c r="N307" s="67"/>
      <c r="O307" s="68"/>
      <c r="P307" s="67"/>
      <c r="Q307" s="69" t="s">
        <v>58</v>
      </c>
      <c r="R307" s="70"/>
      <c r="T307" s="72" t="e">
        <f>#REF!</f>
        <v>#REF!</v>
      </c>
    </row>
    <row r="308" spans="1:20" s="71" customFormat="1" ht="9" customHeight="1">
      <c r="A308" s="73"/>
      <c r="B308" s="74"/>
      <c r="C308" s="74"/>
      <c r="D308" s="97"/>
      <c r="E308" s="76"/>
      <c r="F308" s="76"/>
      <c r="G308" s="111"/>
      <c r="H308" s="76"/>
      <c r="I308" s="96"/>
      <c r="J308" s="76">
        <f>IF(I308="a",E307,IF(I308="b",E309,""))</f>
      </c>
      <c r="K308" s="77"/>
      <c r="L308" s="67"/>
      <c r="M308" s="68"/>
      <c r="N308" s="67"/>
      <c r="O308" s="68"/>
      <c r="P308" s="67"/>
      <c r="Q308" s="78"/>
      <c r="R308" s="70"/>
      <c r="T308" s="79" t="e">
        <f>#REF!</f>
        <v>#REF!</v>
      </c>
    </row>
    <row r="309" spans="1:20" s="71" customFormat="1" ht="9" customHeight="1">
      <c r="A309" s="73"/>
      <c r="B309" s="74"/>
      <c r="C309" s="74"/>
      <c r="D309" s="206"/>
      <c r="E309" s="80"/>
      <c r="F309" s="80"/>
      <c r="G309" s="81"/>
      <c r="H309" s="80"/>
      <c r="I309" s="207"/>
      <c r="J309" s="208" t="str">
        <f>UPPER(IF(OR(O38="a",O38="as"),N21,IF(OR(O38="b",O38="bs"),N53,)))</f>
        <v>范修豪</v>
      </c>
      <c r="K309" s="84"/>
      <c r="L309" s="67"/>
      <c r="M309" s="68"/>
      <c r="N309" s="67"/>
      <c r="O309" s="68"/>
      <c r="P309" s="67"/>
      <c r="Q309" s="78"/>
      <c r="R309" s="70"/>
      <c r="T309" s="79" t="e">
        <f>#REF!</f>
        <v>#REF!</v>
      </c>
    </row>
    <row r="310" spans="1:20" s="71" customFormat="1" ht="9" customHeight="1">
      <c r="A310" s="73"/>
      <c r="B310" s="74"/>
      <c r="C310" s="74"/>
      <c r="D310" s="74"/>
      <c r="E310" s="80"/>
      <c r="F310" s="80"/>
      <c r="G310" s="81"/>
      <c r="H310" s="76"/>
      <c r="I310" s="207"/>
      <c r="J310" s="89" t="str">
        <f>UPPER(IF(OR(O38="a",O38="as"),N22,IF(OR(O38="b",O38="bs"),N54,)))</f>
        <v>謝宗祐</v>
      </c>
      <c r="K310" s="90"/>
      <c r="L310" s="80"/>
      <c r="M310" s="77"/>
      <c r="N310" s="67"/>
      <c r="O310" s="68"/>
      <c r="P310" s="67"/>
      <c r="Q310" s="78"/>
      <c r="R310" s="70"/>
      <c r="T310" s="79" t="e">
        <f>#REF!</f>
        <v>#REF!</v>
      </c>
    </row>
    <row r="311" spans="1:20" s="71" customFormat="1" ht="9" customHeight="1">
      <c r="A311" s="73"/>
      <c r="B311" s="80"/>
      <c r="C311" s="80"/>
      <c r="D311" s="97"/>
      <c r="E311" s="80"/>
      <c r="F311" s="80"/>
      <c r="G311" s="81"/>
      <c r="H311" s="80"/>
      <c r="I311" s="98"/>
      <c r="J311" s="80"/>
      <c r="K311" s="93"/>
      <c r="L311" s="94"/>
      <c r="M311" s="84"/>
      <c r="N311" s="67"/>
      <c r="O311" s="68"/>
      <c r="P311" s="67"/>
      <c r="Q311" s="78"/>
      <c r="R311" s="70"/>
      <c r="T311" s="79" t="e">
        <f>#REF!</f>
        <v>#REF!</v>
      </c>
    </row>
    <row r="312" spans="1:20" s="71" customFormat="1" ht="9" customHeight="1">
      <c r="A312" s="73"/>
      <c r="B312" s="74"/>
      <c r="C312" s="74"/>
      <c r="D312" s="97"/>
      <c r="E312" s="80"/>
      <c r="F312" s="80"/>
      <c r="G312" s="81"/>
      <c r="H312" s="80"/>
      <c r="I312" s="96"/>
      <c r="J312" s="80"/>
      <c r="K312" s="93"/>
      <c r="L312" s="95"/>
      <c r="M312" s="96"/>
      <c r="N312" s="67"/>
      <c r="O312" s="68"/>
      <c r="P312" s="67"/>
      <c r="Q312" s="78"/>
      <c r="R312" s="70"/>
      <c r="T312" s="79" t="e">
        <f>#REF!</f>
        <v>#REF!</v>
      </c>
    </row>
    <row r="313" spans="1:20" s="71" customFormat="1" ht="9" customHeight="1">
      <c r="A313" s="73"/>
      <c r="B313" s="74"/>
      <c r="C313" s="74"/>
      <c r="D313" s="206"/>
      <c r="E313" s="80"/>
      <c r="F313" s="80"/>
      <c r="G313" s="81"/>
      <c r="H313" s="80"/>
      <c r="I313" s="98"/>
      <c r="J313" s="67"/>
      <c r="K313" s="99"/>
      <c r="L313" s="83" t="str">
        <f>UPPER(IF(OR(K314="a",K314="as"),J309,IF(OR(K314="b",K314="bs"),J317,)))</f>
        <v>黃健峰</v>
      </c>
      <c r="M313" s="77"/>
      <c r="N313" s="67"/>
      <c r="O313" s="68"/>
      <c r="P313" s="67"/>
      <c r="Q313" s="78"/>
      <c r="R313" s="70"/>
      <c r="T313" s="79" t="e">
        <f>#REF!</f>
        <v>#REF!</v>
      </c>
    </row>
    <row r="314" spans="1:20" s="71" customFormat="1" ht="9" customHeight="1">
      <c r="A314" s="73"/>
      <c r="B314" s="74"/>
      <c r="C314" s="74"/>
      <c r="D314" s="74"/>
      <c r="E314" s="80"/>
      <c r="F314" s="80"/>
      <c r="G314" s="81"/>
      <c r="H314" s="80"/>
      <c r="I314" s="98"/>
      <c r="J314" s="87" t="s">
        <v>14</v>
      </c>
      <c r="K314" s="88" t="s">
        <v>82</v>
      </c>
      <c r="L314" s="89" t="str">
        <f>UPPER(IF(OR(K314="a",K314="as"),J310,IF(OR(K314="b",K314="bs"),J318,)))</f>
        <v>黃潤泰</v>
      </c>
      <c r="M314" s="90"/>
      <c r="N314" s="80"/>
      <c r="O314" s="77"/>
      <c r="P314" s="67"/>
      <c r="Q314" s="78"/>
      <c r="R314" s="70"/>
      <c r="T314" s="79" t="e">
        <f>#REF!</f>
        <v>#REF!</v>
      </c>
    </row>
    <row r="315" spans="1:20" s="71" customFormat="1" ht="9" customHeight="1">
      <c r="A315" s="73"/>
      <c r="B315" s="80"/>
      <c r="C315" s="80"/>
      <c r="D315" s="97"/>
      <c r="E315" s="80"/>
      <c r="F315" s="80"/>
      <c r="G315" s="81"/>
      <c r="H315" s="80"/>
      <c r="I315" s="98"/>
      <c r="J315" s="67"/>
      <c r="K315" s="93"/>
      <c r="L315" s="67">
        <v>53</v>
      </c>
      <c r="M315" s="93"/>
      <c r="N315" s="94"/>
      <c r="O315" s="77"/>
      <c r="P315" s="67"/>
      <c r="Q315" s="78"/>
      <c r="R315" s="70"/>
      <c r="T315" s="79" t="e">
        <f>#REF!</f>
        <v>#REF!</v>
      </c>
    </row>
    <row r="316" spans="1:20" s="71" customFormat="1" ht="9" customHeight="1" thickBot="1">
      <c r="A316" s="73"/>
      <c r="B316" s="74"/>
      <c r="C316" s="74"/>
      <c r="D316" s="97"/>
      <c r="E316" s="80"/>
      <c r="F316" s="80"/>
      <c r="G316" s="81"/>
      <c r="H316" s="80"/>
      <c r="I316" s="96"/>
      <c r="J316" s="76">
        <f>IF(I316="a",E315,IF(I316="b",E317,""))</f>
      </c>
      <c r="K316" s="93"/>
      <c r="L316" s="67"/>
      <c r="M316" s="93"/>
      <c r="N316" s="80"/>
      <c r="O316" s="77"/>
      <c r="P316" s="67"/>
      <c r="Q316" s="78"/>
      <c r="R316" s="70"/>
      <c r="T316" s="102" t="e">
        <f>#REF!</f>
        <v>#REF!</v>
      </c>
    </row>
    <row r="317" spans="1:18" s="71" customFormat="1" ht="9" customHeight="1">
      <c r="A317" s="73"/>
      <c r="B317" s="74"/>
      <c r="C317" s="74"/>
      <c r="D317" s="206"/>
      <c r="E317" s="80"/>
      <c r="F317" s="80"/>
      <c r="G317" s="81"/>
      <c r="H317" s="80"/>
      <c r="I317" s="207"/>
      <c r="J317" s="208" t="str">
        <f>UPPER(IF(OR(O113="a",O113="as"),N96,IF(OR(O113="b",O113="bs"),N128,)))</f>
        <v>黃健峰</v>
      </c>
      <c r="K317" s="103"/>
      <c r="L317" s="67"/>
      <c r="M317" s="93"/>
      <c r="N317" s="80"/>
      <c r="O317" s="77"/>
      <c r="P317" s="67"/>
      <c r="Q317" s="78"/>
      <c r="R317" s="70"/>
    </row>
    <row r="318" spans="1:18" s="71" customFormat="1" ht="9" customHeight="1">
      <c r="A318" s="73"/>
      <c r="B318" s="74"/>
      <c r="C318" s="74"/>
      <c r="D318" s="97"/>
      <c r="E318" s="80"/>
      <c r="F318" s="80"/>
      <c r="G318" s="81"/>
      <c r="H318" s="76"/>
      <c r="I318" s="207"/>
      <c r="J318" s="89" t="str">
        <f>UPPER(IF(OR(O113="a",O113="as"),N97,IF(OR(O113="b",O113="bs"),N129,)))</f>
        <v>黃潤泰</v>
      </c>
      <c r="K318" s="104"/>
      <c r="L318" s="80"/>
      <c r="M318" s="93"/>
      <c r="N318" s="80"/>
      <c r="O318" s="77"/>
      <c r="P318" s="67"/>
      <c r="Q318" s="78"/>
      <c r="R318" s="70"/>
    </row>
    <row r="319" spans="1:18" s="71" customFormat="1" ht="9" customHeight="1">
      <c r="A319" s="73"/>
      <c r="B319" s="80"/>
      <c r="C319" s="80"/>
      <c r="D319" s="97"/>
      <c r="E319" s="80"/>
      <c r="F319" s="80"/>
      <c r="G319" s="81"/>
      <c r="H319" s="80"/>
      <c r="I319" s="98"/>
      <c r="J319" s="80"/>
      <c r="K319" s="77"/>
      <c r="L319" s="94"/>
      <c r="M319" s="103"/>
      <c r="N319" s="80"/>
      <c r="O319" s="77"/>
      <c r="P319" s="67"/>
      <c r="Q319" s="78"/>
      <c r="R319" s="70"/>
    </row>
    <row r="320" spans="1:18" s="71" customFormat="1" ht="9" customHeight="1">
      <c r="A320" s="73"/>
      <c r="B320" s="74"/>
      <c r="C320" s="74"/>
      <c r="D320" s="206"/>
      <c r="E320" s="80"/>
      <c r="F320" s="80"/>
      <c r="G320" s="81"/>
      <c r="H320" s="80"/>
      <c r="I320" s="96"/>
      <c r="J320" s="80"/>
      <c r="K320" s="77"/>
      <c r="L320" s="95"/>
      <c r="M320" s="105"/>
      <c r="N320" s="80"/>
      <c r="O320" s="77"/>
      <c r="P320" s="67"/>
      <c r="Q320" s="78"/>
      <c r="R320" s="70"/>
    </row>
    <row r="321" spans="1:18" s="71" customFormat="1" ht="9" customHeight="1">
      <c r="A321" s="73"/>
      <c r="B321" s="74"/>
      <c r="C321" s="74"/>
      <c r="D321" s="74"/>
      <c r="E321" s="80"/>
      <c r="F321" s="80"/>
      <c r="G321" s="81"/>
      <c r="H321" s="80"/>
      <c r="I321" s="98"/>
      <c r="J321" s="67"/>
      <c r="K321" s="68"/>
      <c r="L321" s="80"/>
      <c r="M321" s="99"/>
      <c r="N321" s="83" t="str">
        <f>UPPER(IF(OR(M322="a",M322="as"),L313,IF(OR(M322="b",M322="bs"),L329,)))</f>
        <v>黃健峰</v>
      </c>
      <c r="O321" s="77"/>
      <c r="P321" s="67"/>
      <c r="Q321" s="78"/>
      <c r="R321" s="70"/>
    </row>
    <row r="322" spans="1:18" s="71" customFormat="1" ht="9" customHeight="1">
      <c r="A322" s="73"/>
      <c r="B322" s="74"/>
      <c r="C322" s="74"/>
      <c r="D322" s="97"/>
      <c r="E322" s="80"/>
      <c r="F322" s="80"/>
      <c r="G322" s="81"/>
      <c r="H322" s="80"/>
      <c r="I322" s="98"/>
      <c r="J322" s="67"/>
      <c r="K322" s="68"/>
      <c r="L322" s="87" t="s">
        <v>14</v>
      </c>
      <c r="M322" s="88" t="s">
        <v>80</v>
      </c>
      <c r="N322" s="89" t="str">
        <f>UPPER(IF(OR(M322="a",M322="as"),L314,IF(OR(M322="b",M322="bs"),L330,)))</f>
        <v>黃潤泰</v>
      </c>
      <c r="O322" s="90"/>
      <c r="P322" s="80"/>
      <c r="Q322" s="106"/>
      <c r="R322" s="70"/>
    </row>
    <row r="323" spans="1:18" s="71" customFormat="1" ht="9" customHeight="1">
      <c r="A323" s="73"/>
      <c r="B323" s="80"/>
      <c r="C323" s="80"/>
      <c r="D323" s="97"/>
      <c r="E323" s="76"/>
      <c r="F323" s="76"/>
      <c r="G323" s="111"/>
      <c r="H323" s="76"/>
      <c r="I323" s="98"/>
      <c r="J323" s="67"/>
      <c r="K323" s="68"/>
      <c r="L323" s="67"/>
      <c r="M323" s="93"/>
      <c r="N323" s="67">
        <v>53</v>
      </c>
      <c r="O323" s="107"/>
      <c r="P323" s="67"/>
      <c r="Q323" s="106"/>
      <c r="R323" s="70"/>
    </row>
    <row r="324" spans="1:18" s="71" customFormat="1" ht="9" customHeight="1">
      <c r="A324" s="73"/>
      <c r="B324" s="74"/>
      <c r="C324" s="74"/>
      <c r="D324" s="206"/>
      <c r="E324" s="76"/>
      <c r="F324" s="76"/>
      <c r="G324" s="111"/>
      <c r="H324" s="76"/>
      <c r="I324" s="96"/>
      <c r="J324" s="76">
        <f>IF(I324="a",E323,IF(I324="b",E325,""))</f>
      </c>
      <c r="K324" s="77"/>
      <c r="L324" s="67"/>
      <c r="M324" s="93"/>
      <c r="N324" s="67"/>
      <c r="O324" s="77"/>
      <c r="P324" s="67"/>
      <c r="Q324" s="106"/>
      <c r="R324" s="70"/>
    </row>
    <row r="325" spans="1:18" s="71" customFormat="1" ht="9" customHeight="1">
      <c r="A325" s="73"/>
      <c r="B325" s="74"/>
      <c r="C325" s="74"/>
      <c r="D325" s="74"/>
      <c r="E325" s="80"/>
      <c r="F325" s="80"/>
      <c r="G325" s="81"/>
      <c r="H325" s="80"/>
      <c r="I325" s="207"/>
      <c r="J325" s="208" t="str">
        <f>UPPER(IF(OR(O188="a",O188="as"),N171,IF(OR(O188="b",O188="bs"),N203,)))</f>
        <v>張延年</v>
      </c>
      <c r="K325" s="84"/>
      <c r="L325" s="67"/>
      <c r="M325" s="93"/>
      <c r="N325" s="67"/>
      <c r="O325" s="77"/>
      <c r="P325" s="67"/>
      <c r="Q325" s="106"/>
      <c r="R325" s="70"/>
    </row>
    <row r="326" spans="1:18" s="71" customFormat="1" ht="9" customHeight="1">
      <c r="A326" s="73"/>
      <c r="B326" s="74"/>
      <c r="C326" s="74"/>
      <c r="D326" s="97"/>
      <c r="E326" s="80"/>
      <c r="F326" s="80"/>
      <c r="G326" s="81"/>
      <c r="H326" s="76"/>
      <c r="I326" s="207"/>
      <c r="J326" s="89" t="str">
        <f>UPPER(IF(OR(O188="a",O188="as"),N172,IF(OR(O188="b",O188="bs"),N204,)))</f>
        <v>劉益仁</v>
      </c>
      <c r="K326" s="90"/>
      <c r="L326" s="80"/>
      <c r="M326" s="93"/>
      <c r="N326" s="67"/>
      <c r="O326" s="77"/>
      <c r="P326" s="67"/>
      <c r="Q326" s="106"/>
      <c r="R326" s="70"/>
    </row>
    <row r="327" spans="1:18" s="71" customFormat="1" ht="9" customHeight="1">
      <c r="A327" s="73"/>
      <c r="B327" s="80"/>
      <c r="C327" s="80"/>
      <c r="D327" s="97"/>
      <c r="E327" s="80"/>
      <c r="F327" s="80"/>
      <c r="G327" s="81"/>
      <c r="H327" s="80"/>
      <c r="I327" s="98"/>
      <c r="J327" s="80"/>
      <c r="K327" s="93"/>
      <c r="L327" s="94"/>
      <c r="M327" s="103"/>
      <c r="N327" s="67"/>
      <c r="O327" s="77"/>
      <c r="P327" s="67"/>
      <c r="Q327" s="106"/>
      <c r="R327" s="70"/>
    </row>
    <row r="328" spans="1:18" s="71" customFormat="1" ht="9" customHeight="1">
      <c r="A328" s="73"/>
      <c r="B328" s="74"/>
      <c r="C328" s="74"/>
      <c r="D328" s="206"/>
      <c r="E328" s="80"/>
      <c r="F328" s="80"/>
      <c r="G328" s="81"/>
      <c r="H328" s="80"/>
      <c r="I328" s="96"/>
      <c r="J328" s="80"/>
      <c r="K328" s="93"/>
      <c r="L328" s="95"/>
      <c r="M328" s="105"/>
      <c r="N328" s="67"/>
      <c r="O328" s="77"/>
      <c r="P328" s="67"/>
      <c r="Q328" s="106"/>
      <c r="R328" s="70"/>
    </row>
    <row r="329" spans="1:18" s="71" customFormat="1" ht="9" customHeight="1">
      <c r="A329" s="73"/>
      <c r="B329" s="74"/>
      <c r="C329" s="74"/>
      <c r="D329" s="97"/>
      <c r="E329" s="80"/>
      <c r="F329" s="80"/>
      <c r="G329" s="81"/>
      <c r="H329" s="80"/>
      <c r="I329" s="98"/>
      <c r="J329" s="67"/>
      <c r="K329" s="99"/>
      <c r="L329" s="83" t="str">
        <f>UPPER(IF(OR(K330="a",K330="as"),J325,IF(OR(K330="b",K330="bs"),J333,)))</f>
        <v>張延年</v>
      </c>
      <c r="M329" s="93"/>
      <c r="N329" s="67"/>
      <c r="O329" s="77"/>
      <c r="P329" s="67"/>
      <c r="Q329" s="106"/>
      <c r="R329" s="70"/>
    </row>
    <row r="330" spans="1:18" s="71" customFormat="1" ht="9" customHeight="1">
      <c r="A330" s="73"/>
      <c r="B330" s="74"/>
      <c r="C330" s="74"/>
      <c r="D330" s="97"/>
      <c r="E330" s="80"/>
      <c r="F330" s="80"/>
      <c r="G330" s="81"/>
      <c r="H330" s="80"/>
      <c r="I330" s="98"/>
      <c r="J330" s="87" t="s">
        <v>14</v>
      </c>
      <c r="K330" s="88" t="s">
        <v>80</v>
      </c>
      <c r="L330" s="89" t="str">
        <f>UPPER(IF(OR(K330="a",K330="as"),J326,IF(OR(K330="b",K330="bs"),J334,)))</f>
        <v>劉益仁</v>
      </c>
      <c r="M330" s="104"/>
      <c r="N330" s="80"/>
      <c r="O330" s="77"/>
      <c r="P330" s="67"/>
      <c r="Q330" s="106"/>
      <c r="R330" s="70"/>
    </row>
    <row r="331" spans="1:18" s="71" customFormat="1" ht="9" customHeight="1">
      <c r="A331" s="73"/>
      <c r="B331" s="80"/>
      <c r="C331" s="80"/>
      <c r="D331" s="206"/>
      <c r="E331" s="80"/>
      <c r="F331" s="80"/>
      <c r="G331" s="81"/>
      <c r="H331" s="80"/>
      <c r="I331" s="98"/>
      <c r="J331" s="67"/>
      <c r="K331" s="93"/>
      <c r="L331" s="67" t="s">
        <v>86</v>
      </c>
      <c r="M331" s="107"/>
      <c r="N331" s="94"/>
      <c r="O331" s="77"/>
      <c r="P331" s="67"/>
      <c r="Q331" s="106"/>
      <c r="R331" s="70"/>
    </row>
    <row r="332" spans="1:18" s="71" customFormat="1" ht="9" customHeight="1">
      <c r="A332" s="73"/>
      <c r="B332" s="74"/>
      <c r="C332" s="74"/>
      <c r="D332" s="74"/>
      <c r="E332" s="80"/>
      <c r="F332" s="80"/>
      <c r="G332" s="81"/>
      <c r="H332" s="80"/>
      <c r="I332" s="96"/>
      <c r="J332" s="76">
        <f>IF(I332="a",E331,IF(I332="b",E333,""))</f>
      </c>
      <c r="K332" s="93"/>
      <c r="L332" s="67"/>
      <c r="M332" s="77"/>
      <c r="N332" s="80"/>
      <c r="O332" s="77"/>
      <c r="P332" s="67"/>
      <c r="Q332" s="106"/>
      <c r="R332" s="70"/>
    </row>
    <row r="333" spans="1:18" s="71" customFormat="1" ht="9" customHeight="1">
      <c r="A333" s="73"/>
      <c r="B333" s="74"/>
      <c r="C333" s="74"/>
      <c r="D333" s="97"/>
      <c r="E333" s="80"/>
      <c r="F333" s="80"/>
      <c r="G333" s="81"/>
      <c r="H333" s="80"/>
      <c r="I333" s="207"/>
      <c r="J333" s="208" t="str">
        <f>UPPER(IF(OR(O263="a",O263="as"),N246,IF(OR(O263="b",O263="bs"),N278,)))</f>
        <v>吳以謙</v>
      </c>
      <c r="K333" s="103"/>
      <c r="L333" s="67"/>
      <c r="M333" s="77"/>
      <c r="N333" s="80"/>
      <c r="O333" s="77"/>
      <c r="P333" s="67"/>
      <c r="Q333" s="106"/>
      <c r="R333" s="70"/>
    </row>
    <row r="334" spans="1:18" s="71" customFormat="1" ht="9" customHeight="1">
      <c r="A334" s="73"/>
      <c r="B334" s="74"/>
      <c r="C334" s="74"/>
      <c r="D334" s="97"/>
      <c r="E334" s="80"/>
      <c r="F334" s="80"/>
      <c r="G334" s="81"/>
      <c r="H334" s="76"/>
      <c r="I334" s="207"/>
      <c r="J334" s="89" t="str">
        <f>UPPER(IF(OR(O263="a",O263="as"),N247,IF(OR(O263="b",O263="bs"),N279,)))</f>
        <v>曾柏瑞</v>
      </c>
      <c r="K334" s="104"/>
      <c r="L334" s="80"/>
      <c r="M334" s="77"/>
      <c r="N334" s="80"/>
      <c r="O334" s="77"/>
      <c r="P334" s="67"/>
      <c r="Q334" s="106"/>
      <c r="R334" s="70"/>
    </row>
    <row r="335" spans="1:18" s="71" customFormat="1" ht="9" customHeight="1">
      <c r="A335" s="209"/>
      <c r="B335" s="80"/>
      <c r="C335" s="80"/>
      <c r="D335" s="206"/>
      <c r="E335" s="80"/>
      <c r="F335" s="80"/>
      <c r="G335" s="81"/>
      <c r="H335" s="80"/>
      <c r="I335" s="98"/>
      <c r="J335" s="80"/>
      <c r="K335" s="77"/>
      <c r="L335" s="94"/>
      <c r="M335" s="84"/>
      <c r="N335" s="80"/>
      <c r="O335" s="77"/>
      <c r="P335" s="67"/>
      <c r="Q335" s="106"/>
      <c r="R335" s="70"/>
    </row>
    <row r="336" spans="1:18" s="71" customFormat="1" ht="9" customHeight="1">
      <c r="A336" s="74"/>
      <c r="B336" s="74"/>
      <c r="C336" s="74"/>
      <c r="D336" s="74"/>
      <c r="E336" s="80"/>
      <c r="F336" s="80"/>
      <c r="G336" s="81"/>
      <c r="H336" s="80"/>
      <c r="I336" s="96"/>
      <c r="J336" s="80"/>
      <c r="K336" s="77"/>
      <c r="L336" s="95"/>
      <c r="M336" s="96"/>
      <c r="N336" s="80"/>
      <c r="O336" s="77"/>
      <c r="P336" s="67"/>
      <c r="Q336" s="106"/>
      <c r="R336" s="70"/>
    </row>
    <row r="337" spans="1:18" s="71" customFormat="1" ht="9" customHeight="1">
      <c r="A337" s="74"/>
      <c r="B337" s="74"/>
      <c r="C337" s="74"/>
      <c r="D337" s="97"/>
      <c r="E337" s="80"/>
      <c r="F337" s="80"/>
      <c r="G337" s="81"/>
      <c r="H337" s="80"/>
      <c r="I337" s="98"/>
      <c r="J337" s="67"/>
      <c r="K337" s="68"/>
      <c r="L337" s="80"/>
      <c r="M337" s="77"/>
      <c r="N337" s="77"/>
      <c r="O337" s="207"/>
      <c r="P337" s="208"/>
      <c r="Q337" s="108"/>
      <c r="R337" s="70"/>
    </row>
    <row r="338" spans="1:18" s="71" customFormat="1" ht="9" customHeight="1">
      <c r="A338" s="74"/>
      <c r="B338" s="74"/>
      <c r="C338" s="74"/>
      <c r="D338" s="97"/>
      <c r="E338" s="80"/>
      <c r="F338" s="80"/>
      <c r="G338" s="81"/>
      <c r="H338" s="80"/>
      <c r="I338" s="98"/>
      <c r="J338" s="67"/>
      <c r="K338" s="68"/>
      <c r="L338" s="80"/>
      <c r="M338" s="77"/>
      <c r="N338" s="77"/>
      <c r="O338" s="207"/>
      <c r="P338" s="208"/>
      <c r="Q338" s="108"/>
      <c r="R338" s="70"/>
    </row>
    <row r="339" spans="1:18" s="71" customFormat="1" ht="9" customHeight="1">
      <c r="A339" s="209"/>
      <c r="B339" s="80"/>
      <c r="C339" s="80"/>
      <c r="D339" s="206"/>
      <c r="E339" s="80"/>
      <c r="F339" s="80"/>
      <c r="G339" s="81"/>
      <c r="H339" s="80"/>
      <c r="I339" s="98"/>
      <c r="J339" s="67"/>
      <c r="K339" s="68"/>
      <c r="L339" s="67"/>
      <c r="M339" s="68"/>
      <c r="N339" s="67"/>
      <c r="O339" s="77"/>
      <c r="P339" s="94"/>
      <c r="Q339" s="106"/>
      <c r="R339" s="70"/>
    </row>
    <row r="340" spans="1:18" s="71" customFormat="1" ht="9" customHeight="1">
      <c r="A340" s="74"/>
      <c r="B340" s="74"/>
      <c r="C340" s="74"/>
      <c r="D340" s="74"/>
      <c r="E340" s="80"/>
      <c r="F340" s="80"/>
      <c r="G340" s="81"/>
      <c r="H340" s="80"/>
      <c r="I340" s="96"/>
      <c r="J340" s="76">
        <f>IF(I340="a",E339,IF(I340="b",E341,""))</f>
      </c>
      <c r="K340" s="77"/>
      <c r="L340" s="67"/>
      <c r="M340" s="68"/>
      <c r="N340" s="67"/>
      <c r="O340" s="77"/>
      <c r="P340" s="95"/>
      <c r="Q340" s="110"/>
      <c r="R340" s="70"/>
    </row>
    <row r="341" spans="1:18" s="71" customFormat="1" ht="9" customHeight="1">
      <c r="A341" s="74"/>
      <c r="B341" s="74"/>
      <c r="C341" s="74"/>
      <c r="D341" s="97"/>
      <c r="E341" s="80"/>
      <c r="F341" s="80"/>
      <c r="G341" s="81"/>
      <c r="H341" s="80"/>
      <c r="I341" s="207"/>
      <c r="J341" s="208">
        <f>UPPER(IF(OR(I342="a",I342="as"),E339,IF(OR(I342="b",I342="bs"),E343,)))</f>
      </c>
      <c r="K341" s="84"/>
      <c r="L341" s="67"/>
      <c r="M341" s="68"/>
      <c r="N341" s="67"/>
      <c r="O341" s="77"/>
      <c r="P341" s="67"/>
      <c r="Q341" s="106"/>
      <c r="R341" s="70"/>
    </row>
    <row r="342" spans="1:18" s="71" customFormat="1" ht="9" customHeight="1">
      <c r="A342" s="74"/>
      <c r="B342" s="74"/>
      <c r="C342" s="74"/>
      <c r="D342" s="97"/>
      <c r="E342" s="80"/>
      <c r="F342" s="80"/>
      <c r="G342" s="81"/>
      <c r="H342" s="80"/>
      <c r="I342" s="98"/>
      <c r="J342" s="67"/>
      <c r="K342" s="68"/>
      <c r="L342" s="80"/>
      <c r="M342" s="77"/>
      <c r="N342" s="77"/>
      <c r="O342" s="207"/>
      <c r="P342" s="208"/>
      <c r="Q342" s="108"/>
      <c r="R342" s="70"/>
    </row>
    <row r="343" spans="1:18" s="71" customFormat="1" ht="9" customHeight="1">
      <c r="A343" s="74"/>
      <c r="B343" s="74"/>
      <c r="C343" s="74"/>
      <c r="D343" s="97"/>
      <c r="E343" s="80"/>
      <c r="F343" s="80"/>
      <c r="G343" s="81"/>
      <c r="H343" s="80"/>
      <c r="I343" s="98"/>
      <c r="J343" s="67"/>
      <c r="K343" s="68"/>
      <c r="L343" s="80"/>
      <c r="M343" s="77"/>
      <c r="N343" s="77"/>
      <c r="O343" s="207"/>
      <c r="P343" s="208"/>
      <c r="Q343" s="108"/>
      <c r="R343" s="70"/>
    </row>
    <row r="344" spans="1:18" s="71" customFormat="1" ht="9" customHeight="1">
      <c r="A344" s="209"/>
      <c r="B344" s="80"/>
      <c r="C344" s="80"/>
      <c r="D344" s="206"/>
      <c r="E344" s="80"/>
      <c r="F344" s="80"/>
      <c r="G344" s="81"/>
      <c r="H344" s="80"/>
      <c r="I344" s="98"/>
      <c r="J344" s="67"/>
      <c r="K344" s="68"/>
      <c r="L344" s="67"/>
      <c r="M344" s="68"/>
      <c r="N344" s="67"/>
      <c r="O344" s="77"/>
      <c r="P344" s="94"/>
      <c r="Q344" s="106"/>
      <c r="R344" s="70"/>
    </row>
    <row r="345" spans="1:18" s="71" customFormat="1" ht="9" customHeight="1">
      <c r="A345" s="74"/>
      <c r="B345" s="74"/>
      <c r="C345" s="74"/>
      <c r="D345" s="74"/>
      <c r="E345" s="80"/>
      <c r="F345" s="80"/>
      <c r="G345" s="81"/>
      <c r="H345" s="80"/>
      <c r="I345" s="96"/>
      <c r="J345" s="76">
        <f>IF(I345="a",E344,IF(I345="b",E346,""))</f>
      </c>
      <c r="K345" s="77"/>
      <c r="L345" s="67"/>
      <c r="M345" s="68"/>
      <c r="N345" s="67"/>
      <c r="O345" s="77"/>
      <c r="P345" s="95"/>
      <c r="Q345" s="110"/>
      <c r="R345" s="70"/>
    </row>
    <row r="346" spans="1:18" s="71" customFormat="1" ht="9" customHeight="1">
      <c r="A346" s="74"/>
      <c r="B346" s="74"/>
      <c r="C346" s="74"/>
      <c r="D346" s="97"/>
      <c r="E346" s="80"/>
      <c r="F346" s="80"/>
      <c r="G346" s="81"/>
      <c r="H346" s="80"/>
      <c r="I346" s="207"/>
      <c r="J346" s="208">
        <f>UPPER(IF(OR(I347="a",I347="as"),E344,IF(OR(I347="b",I347="bs"),E348,)))</f>
      </c>
      <c r="K346" s="84"/>
      <c r="L346" s="67"/>
      <c r="M346" s="68"/>
      <c r="N346" s="67"/>
      <c r="O346" s="77"/>
      <c r="P346" s="67"/>
      <c r="Q346" s="106"/>
      <c r="R346" s="70"/>
    </row>
    <row r="347" spans="1:18" s="71" customFormat="1" ht="9" customHeight="1">
      <c r="A347" s="74"/>
      <c r="B347" s="74"/>
      <c r="C347" s="74"/>
      <c r="D347" s="97"/>
      <c r="E347" s="80"/>
      <c r="F347" s="80"/>
      <c r="G347" s="81"/>
      <c r="H347" s="80"/>
      <c r="I347" s="98"/>
      <c r="J347" s="67"/>
      <c r="K347" s="68"/>
      <c r="L347" s="80"/>
      <c r="M347" s="77"/>
      <c r="N347" s="77"/>
      <c r="O347" s="207"/>
      <c r="P347" s="208"/>
      <c r="Q347" s="108"/>
      <c r="R347" s="70"/>
    </row>
    <row r="348" spans="1:18" s="71" customFormat="1" ht="9" customHeight="1">
      <c r="A348" s="74"/>
      <c r="B348" s="74"/>
      <c r="C348" s="74"/>
      <c r="D348" s="97"/>
      <c r="E348" s="80"/>
      <c r="F348" s="80"/>
      <c r="G348" s="81"/>
      <c r="H348" s="80"/>
      <c r="I348" s="98"/>
      <c r="J348" s="67"/>
      <c r="K348" s="68"/>
      <c r="L348" s="80"/>
      <c r="M348" s="77"/>
      <c r="N348" s="77"/>
      <c r="O348" s="207"/>
      <c r="P348" s="208"/>
      <c r="Q348" s="108"/>
      <c r="R348" s="70"/>
    </row>
    <row r="349" spans="1:18" s="71" customFormat="1" ht="9" customHeight="1">
      <c r="A349" s="209"/>
      <c r="B349" s="80"/>
      <c r="C349" s="80"/>
      <c r="D349" s="206"/>
      <c r="E349" s="80"/>
      <c r="F349" s="80"/>
      <c r="G349" s="81"/>
      <c r="H349" s="80"/>
      <c r="I349" s="98"/>
      <c r="J349" s="67"/>
      <c r="K349" s="68"/>
      <c r="L349" s="67"/>
      <c r="M349" s="68"/>
      <c r="N349" s="67"/>
      <c r="O349" s="77"/>
      <c r="P349" s="94"/>
      <c r="Q349" s="106"/>
      <c r="R349" s="70"/>
    </row>
    <row r="350" spans="1:18" s="71" customFormat="1" ht="9" customHeight="1">
      <c r="A350" s="74"/>
      <c r="B350" s="74"/>
      <c r="C350" s="74"/>
      <c r="D350" s="74"/>
      <c r="E350" s="80"/>
      <c r="F350" s="80"/>
      <c r="G350" s="81"/>
      <c r="H350" s="80"/>
      <c r="I350" s="96"/>
      <c r="J350" s="76">
        <f>IF(I350="a",E349,IF(I350="b",E351,""))</f>
      </c>
      <c r="K350" s="77"/>
      <c r="L350" s="67"/>
      <c r="M350" s="68"/>
      <c r="N350" s="67"/>
      <c r="O350" s="77"/>
      <c r="P350" s="95"/>
      <c r="Q350" s="110"/>
      <c r="R350" s="70"/>
    </row>
    <row r="351" spans="1:18" s="71" customFormat="1" ht="9" customHeight="1">
      <c r="A351" s="74"/>
      <c r="B351" s="74"/>
      <c r="C351" s="74"/>
      <c r="D351" s="97"/>
      <c r="E351" s="80"/>
      <c r="F351" s="80"/>
      <c r="G351" s="81"/>
      <c r="H351" s="80"/>
      <c r="I351" s="207"/>
      <c r="J351" s="208">
        <f>UPPER(IF(OR(I352="a",I352="as"),E349,IF(OR(I352="b",I352="bs"),E353,)))</f>
      </c>
      <c r="K351" s="84"/>
      <c r="L351" s="67"/>
      <c r="M351" s="68"/>
      <c r="N351" s="67"/>
      <c r="O351" s="77"/>
      <c r="P351" s="67"/>
      <c r="Q351" s="106"/>
      <c r="R351" s="70"/>
    </row>
    <row r="352" spans="1:18" s="71" customFormat="1" ht="9" customHeight="1">
      <c r="A352" s="74"/>
      <c r="B352" s="74"/>
      <c r="C352" s="74"/>
      <c r="D352" s="97"/>
      <c r="E352" s="80"/>
      <c r="F352" s="80"/>
      <c r="G352" s="81"/>
      <c r="H352" s="80"/>
      <c r="I352" s="98"/>
      <c r="J352" s="67"/>
      <c r="K352" s="68"/>
      <c r="L352" s="80"/>
      <c r="M352" s="77"/>
      <c r="N352" s="77"/>
      <c r="O352" s="207"/>
      <c r="P352" s="208"/>
      <c r="Q352" s="108"/>
      <c r="R352" s="70"/>
    </row>
    <row r="353" spans="1:18" s="71" customFormat="1" ht="9" customHeight="1">
      <c r="A353" s="74"/>
      <c r="B353" s="74"/>
      <c r="C353" s="74"/>
      <c r="D353" s="97"/>
      <c r="E353" s="80"/>
      <c r="F353" s="80"/>
      <c r="G353" s="81"/>
      <c r="H353" s="80"/>
      <c r="I353" s="98"/>
      <c r="J353" s="67"/>
      <c r="K353" s="68"/>
      <c r="L353" s="80"/>
      <c r="M353" s="77"/>
      <c r="N353" s="77"/>
      <c r="O353" s="207"/>
      <c r="P353" s="208"/>
      <c r="Q353" s="108"/>
      <c r="R353" s="70"/>
    </row>
    <row r="354" spans="1:18" s="71" customFormat="1" ht="9" customHeight="1">
      <c r="A354" s="209"/>
      <c r="B354" s="80"/>
      <c r="C354" s="80"/>
      <c r="D354" s="206"/>
      <c r="E354" s="80"/>
      <c r="F354" s="80"/>
      <c r="G354" s="81"/>
      <c r="H354" s="80"/>
      <c r="I354" s="98"/>
      <c r="J354" s="67"/>
      <c r="K354" s="68"/>
      <c r="L354" s="67"/>
      <c r="M354" s="68"/>
      <c r="N354" s="67"/>
      <c r="O354" s="77"/>
      <c r="P354" s="94"/>
      <c r="Q354" s="106"/>
      <c r="R354" s="70"/>
    </row>
    <row r="355" spans="1:18" s="71" customFormat="1" ht="9" customHeight="1">
      <c r="A355" s="74"/>
      <c r="B355" s="74"/>
      <c r="C355" s="74"/>
      <c r="D355" s="74"/>
      <c r="E355" s="80"/>
      <c r="F355" s="80"/>
      <c r="G355" s="81"/>
      <c r="H355" s="80"/>
      <c r="I355" s="96"/>
      <c r="J355" s="76">
        <f>IF(I355="a",E354,IF(I355="b",E356,""))</f>
      </c>
      <c r="K355" s="77"/>
      <c r="L355" s="67"/>
      <c r="M355" s="68"/>
      <c r="N355" s="67"/>
      <c r="O355" s="77"/>
      <c r="P355" s="95"/>
      <c r="Q355" s="110"/>
      <c r="R355" s="70"/>
    </row>
    <row r="356" spans="1:18" s="71" customFormat="1" ht="9" customHeight="1">
      <c r="A356" s="74"/>
      <c r="B356" s="74"/>
      <c r="C356" s="74"/>
      <c r="D356" s="97"/>
      <c r="E356" s="80"/>
      <c r="F356" s="80"/>
      <c r="G356" s="81"/>
      <c r="H356" s="80"/>
      <c r="I356" s="207"/>
      <c r="J356" s="208">
        <f>UPPER(IF(OR(I357="a",I357="as"),E354,IF(OR(I357="b",I357="bs"),E358,)))</f>
      </c>
      <c r="K356" s="84"/>
      <c r="L356" s="67"/>
      <c r="M356" s="68"/>
      <c r="N356" s="67"/>
      <c r="O356" s="77"/>
      <c r="P356" s="67"/>
      <c r="Q356" s="106"/>
      <c r="R356" s="70"/>
    </row>
    <row r="357" spans="1:18" s="71" customFormat="1" ht="9" customHeight="1">
      <c r="A357" s="74"/>
      <c r="B357" s="74"/>
      <c r="C357" s="74"/>
      <c r="D357" s="97"/>
      <c r="E357" s="80"/>
      <c r="F357" s="80"/>
      <c r="G357" s="81"/>
      <c r="H357" s="80"/>
      <c r="I357" s="98"/>
      <c r="J357" s="67"/>
      <c r="K357" s="68"/>
      <c r="L357" s="80"/>
      <c r="M357" s="77"/>
      <c r="N357" s="77"/>
      <c r="O357" s="207"/>
      <c r="P357" s="208"/>
      <c r="Q357" s="108"/>
      <c r="R357" s="70"/>
    </row>
    <row r="358" spans="1:18" s="71" customFormat="1" ht="9" customHeight="1">
      <c r="A358" s="74"/>
      <c r="B358" s="74"/>
      <c r="C358" s="74"/>
      <c r="D358" s="97"/>
      <c r="E358" s="80"/>
      <c r="F358" s="80"/>
      <c r="G358" s="81"/>
      <c r="H358" s="80"/>
      <c r="I358" s="98"/>
      <c r="J358" s="67"/>
      <c r="K358" s="68"/>
      <c r="L358" s="80"/>
      <c r="M358" s="77"/>
      <c r="N358" s="77"/>
      <c r="O358" s="207"/>
      <c r="P358" s="208"/>
      <c r="Q358" s="108"/>
      <c r="R358" s="70"/>
    </row>
    <row r="359" spans="1:18" s="71" customFormat="1" ht="9" customHeight="1">
      <c r="A359" s="209"/>
      <c r="B359" s="80"/>
      <c r="C359" s="80"/>
      <c r="D359" s="206"/>
      <c r="E359" s="80"/>
      <c r="F359" s="80"/>
      <c r="G359" s="81"/>
      <c r="H359" s="80"/>
      <c r="I359" s="98"/>
      <c r="J359" s="67"/>
      <c r="K359" s="68"/>
      <c r="L359" s="67"/>
      <c r="M359" s="68"/>
      <c r="N359" s="67"/>
      <c r="O359" s="77"/>
      <c r="P359" s="94"/>
      <c r="Q359" s="106"/>
      <c r="R359" s="70"/>
    </row>
    <row r="360" spans="1:18" s="71" customFormat="1" ht="9" customHeight="1">
      <c r="A360" s="74"/>
      <c r="B360" s="74"/>
      <c r="C360" s="74"/>
      <c r="D360" s="74"/>
      <c r="E360" s="80"/>
      <c r="F360" s="80"/>
      <c r="G360" s="81"/>
      <c r="H360" s="80"/>
      <c r="I360" s="96"/>
      <c r="J360" s="76">
        <f>IF(I360="a",E359,IF(I360="b",E361,""))</f>
      </c>
      <c r="K360" s="77"/>
      <c r="L360" s="67"/>
      <c r="M360" s="68"/>
      <c r="N360" s="67"/>
      <c r="O360" s="77"/>
      <c r="P360" s="95"/>
      <c r="Q360" s="110"/>
      <c r="R360" s="70"/>
    </row>
    <row r="361" spans="1:18" s="71" customFormat="1" ht="9" customHeight="1">
      <c r="A361" s="74"/>
      <c r="B361" s="74"/>
      <c r="C361" s="74"/>
      <c r="D361" s="97"/>
      <c r="E361" s="80"/>
      <c r="F361" s="80"/>
      <c r="G361" s="81"/>
      <c r="H361" s="80"/>
      <c r="I361" s="207"/>
      <c r="J361" s="208">
        <f>UPPER(IF(OR(I362="a",I362="as"),E359,IF(OR(I362="b",I362="bs"),E363,)))</f>
      </c>
      <c r="K361" s="84"/>
      <c r="L361" s="67"/>
      <c r="M361" s="68"/>
      <c r="N361" s="67"/>
      <c r="O361" s="77"/>
      <c r="P361" s="67"/>
      <c r="Q361" s="106"/>
      <c r="R361" s="70"/>
    </row>
    <row r="362" spans="1:18" s="71" customFormat="1" ht="9" customHeight="1">
      <c r="A362" s="136" t="s">
        <v>16</v>
      </c>
      <c r="B362" s="137"/>
      <c r="C362" s="138"/>
      <c r="D362" s="139" t="s">
        <v>17</v>
      </c>
      <c r="E362" s="140" t="s">
        <v>18</v>
      </c>
      <c r="F362" s="142" t="s">
        <v>17</v>
      </c>
      <c r="G362" s="142" t="s">
        <v>18</v>
      </c>
      <c r="H362" s="140"/>
      <c r="I362" s="192" t="s">
        <v>17</v>
      </c>
      <c r="J362" s="140" t="s">
        <v>18</v>
      </c>
      <c r="K362" s="142" t="s">
        <v>17</v>
      </c>
      <c r="L362" s="142" t="s">
        <v>18</v>
      </c>
      <c r="M362" s="143"/>
      <c r="N362" s="210"/>
      <c r="O362" s="211"/>
      <c r="P362" s="212"/>
      <c r="Q362" s="213"/>
      <c r="R362" s="70"/>
    </row>
    <row r="363" spans="1:18" s="71" customFormat="1" ht="9" customHeight="1">
      <c r="A363" s="149" t="s">
        <v>20</v>
      </c>
      <c r="B363" s="150"/>
      <c r="C363" s="151">
        <f aca="true" t="shared" si="8" ref="C363:C370">C72</f>
        <v>0</v>
      </c>
      <c r="D363" s="197">
        <v>1</v>
      </c>
      <c r="E363" s="156">
        <f aca="true" t="shared" si="9" ref="E363:L370">E72</f>
        <v>0</v>
      </c>
      <c r="F363" s="198" t="s">
        <v>21</v>
      </c>
      <c r="G363" s="198">
        <f t="shared" si="9"/>
        <v>0</v>
      </c>
      <c r="H363" s="156"/>
      <c r="I363" s="193" t="s">
        <v>22</v>
      </c>
      <c r="J363" s="199">
        <f t="shared" si="9"/>
        <v>0</v>
      </c>
      <c r="K363" s="157" t="s">
        <v>23</v>
      </c>
      <c r="L363" s="157">
        <f t="shared" si="9"/>
        <v>0</v>
      </c>
      <c r="M363" s="200"/>
      <c r="N363" s="214"/>
      <c r="O363" s="215"/>
      <c r="P363" s="216"/>
      <c r="Q363" s="217"/>
      <c r="R363" s="70"/>
    </row>
    <row r="364" spans="1:18" s="71" customFormat="1" ht="9" customHeight="1">
      <c r="A364" s="149" t="s">
        <v>25</v>
      </c>
      <c r="B364" s="150"/>
      <c r="C364" s="151">
        <f t="shared" si="8"/>
        <v>0</v>
      </c>
      <c r="D364" s="197">
        <v>0</v>
      </c>
      <c r="E364" s="156">
        <f t="shared" si="9"/>
        <v>0</v>
      </c>
      <c r="F364" s="198">
        <v>0</v>
      </c>
      <c r="G364" s="198">
        <f t="shared" si="9"/>
        <v>0</v>
      </c>
      <c r="H364" s="156"/>
      <c r="I364" s="193">
        <v>0</v>
      </c>
      <c r="J364" s="199">
        <f t="shared" si="9"/>
        <v>0</v>
      </c>
      <c r="K364" s="157">
        <v>0</v>
      </c>
      <c r="L364" s="157">
        <f t="shared" si="9"/>
        <v>0</v>
      </c>
      <c r="M364" s="200"/>
      <c r="N364" s="218"/>
      <c r="O364" s="215"/>
      <c r="P364" s="216"/>
      <c r="Q364" s="217"/>
      <c r="R364" s="70"/>
    </row>
    <row r="365" spans="1:18" s="71" customFormat="1" ht="9" customHeight="1">
      <c r="A365" s="169" t="s">
        <v>26</v>
      </c>
      <c r="B365" s="170"/>
      <c r="C365" s="171">
        <f t="shared" si="8"/>
        <v>0</v>
      </c>
      <c r="D365" s="197">
        <v>2</v>
      </c>
      <c r="E365" s="156">
        <f t="shared" si="9"/>
        <v>0</v>
      </c>
      <c r="F365" s="198" t="s">
        <v>27</v>
      </c>
      <c r="G365" s="198">
        <f t="shared" si="9"/>
        <v>0</v>
      </c>
      <c r="H365" s="156"/>
      <c r="I365" s="193" t="s">
        <v>28</v>
      </c>
      <c r="J365" s="199">
        <f t="shared" si="9"/>
        <v>0</v>
      </c>
      <c r="K365" s="157" t="s">
        <v>29</v>
      </c>
      <c r="L365" s="157">
        <f t="shared" si="9"/>
        <v>0</v>
      </c>
      <c r="M365" s="200"/>
      <c r="N365" s="214"/>
      <c r="O365" s="215"/>
      <c r="P365" s="216"/>
      <c r="Q365" s="217"/>
      <c r="R365" s="70"/>
    </row>
    <row r="366" spans="1:18" s="71" customFormat="1" ht="9" customHeight="1">
      <c r="A366" s="172"/>
      <c r="B366" s="173"/>
      <c r="C366" s="174"/>
      <c r="D366" s="197">
        <v>0</v>
      </c>
      <c r="E366" s="156">
        <f t="shared" si="9"/>
        <v>0</v>
      </c>
      <c r="F366" s="198">
        <v>0</v>
      </c>
      <c r="G366" s="198">
        <f t="shared" si="9"/>
        <v>0</v>
      </c>
      <c r="H366" s="156"/>
      <c r="I366" s="193">
        <v>0</v>
      </c>
      <c r="J366" s="199">
        <f t="shared" si="9"/>
        <v>0</v>
      </c>
      <c r="K366" s="157">
        <v>0</v>
      </c>
      <c r="L366" s="157">
        <f t="shared" si="9"/>
        <v>0</v>
      </c>
      <c r="M366" s="200"/>
      <c r="N366" s="218"/>
      <c r="O366" s="215"/>
      <c r="P366" s="216"/>
      <c r="Q366" s="217"/>
      <c r="R366" s="70"/>
    </row>
    <row r="367" spans="1:18" s="71" customFormat="1" ht="9" customHeight="1">
      <c r="A367" s="177" t="s">
        <v>31</v>
      </c>
      <c r="B367" s="178"/>
      <c r="C367" s="179"/>
      <c r="D367" s="197">
        <v>3</v>
      </c>
      <c r="E367" s="156">
        <f t="shared" si="9"/>
        <v>0</v>
      </c>
      <c r="F367" s="198" t="s">
        <v>32</v>
      </c>
      <c r="G367" s="198">
        <f t="shared" si="9"/>
        <v>0</v>
      </c>
      <c r="H367" s="156"/>
      <c r="I367" s="193" t="s">
        <v>33</v>
      </c>
      <c r="J367" s="199">
        <f t="shared" si="9"/>
        <v>0</v>
      </c>
      <c r="K367" s="157" t="s">
        <v>34</v>
      </c>
      <c r="L367" s="157">
        <f t="shared" si="9"/>
        <v>0</v>
      </c>
      <c r="M367" s="200"/>
      <c r="N367" s="218"/>
      <c r="O367" s="215"/>
      <c r="P367" s="216"/>
      <c r="Q367" s="217"/>
      <c r="R367" s="70"/>
    </row>
    <row r="368" spans="1:18" s="71" customFormat="1" ht="9" customHeight="1">
      <c r="A368" s="149" t="s">
        <v>20</v>
      </c>
      <c r="B368" s="150"/>
      <c r="C368" s="151">
        <f t="shared" si="8"/>
        <v>0</v>
      </c>
      <c r="D368" s="197">
        <v>0</v>
      </c>
      <c r="E368" s="156">
        <f t="shared" si="9"/>
        <v>0</v>
      </c>
      <c r="F368" s="198">
        <v>0</v>
      </c>
      <c r="G368" s="198">
        <f t="shared" si="9"/>
        <v>0</v>
      </c>
      <c r="H368" s="156"/>
      <c r="I368" s="193">
        <v>0</v>
      </c>
      <c r="J368" s="199">
        <f t="shared" si="9"/>
        <v>0</v>
      </c>
      <c r="K368" s="157">
        <v>0</v>
      </c>
      <c r="L368" s="157">
        <f t="shared" si="9"/>
        <v>0</v>
      </c>
      <c r="M368" s="200"/>
      <c r="N368" s="214"/>
      <c r="O368" s="215"/>
      <c r="P368" s="216"/>
      <c r="Q368" s="217"/>
      <c r="R368" s="70"/>
    </row>
    <row r="369" spans="1:18" s="124" customFormat="1" ht="9" customHeight="1">
      <c r="A369" s="149" t="s">
        <v>36</v>
      </c>
      <c r="B369" s="150"/>
      <c r="C369" s="151">
        <f t="shared" si="8"/>
        <v>0</v>
      </c>
      <c r="D369" s="197">
        <v>4</v>
      </c>
      <c r="E369" s="156">
        <f t="shared" si="9"/>
        <v>0</v>
      </c>
      <c r="F369" s="198" t="s">
        <v>37</v>
      </c>
      <c r="G369" s="198">
        <f t="shared" si="9"/>
        <v>0</v>
      </c>
      <c r="H369" s="156"/>
      <c r="I369" s="193" t="s">
        <v>38</v>
      </c>
      <c r="J369" s="199">
        <f t="shared" si="9"/>
        <v>0</v>
      </c>
      <c r="K369" s="157" t="s">
        <v>39</v>
      </c>
      <c r="L369" s="157">
        <f t="shared" si="9"/>
        <v>0</v>
      </c>
      <c r="M369" s="200"/>
      <c r="N369" s="218"/>
      <c r="O369" s="215"/>
      <c r="P369" s="216"/>
      <c r="Q369" s="217"/>
      <c r="R369" s="123"/>
    </row>
    <row r="370" spans="1:18" s="135" customFormat="1" ht="9" customHeight="1">
      <c r="A370" s="169" t="s">
        <v>40</v>
      </c>
      <c r="B370" s="170"/>
      <c r="C370" s="171">
        <f t="shared" si="8"/>
        <v>0</v>
      </c>
      <c r="D370" s="201">
        <v>0</v>
      </c>
      <c r="E370" s="189">
        <f t="shared" si="9"/>
        <v>0</v>
      </c>
      <c r="F370" s="202">
        <v>0</v>
      </c>
      <c r="G370" s="202">
        <f t="shared" si="9"/>
        <v>0</v>
      </c>
      <c r="H370" s="189"/>
      <c r="I370" s="196">
        <v>0</v>
      </c>
      <c r="J370" s="203">
        <f t="shared" si="9"/>
        <v>0</v>
      </c>
      <c r="K370" s="190">
        <v>0</v>
      </c>
      <c r="L370" s="190">
        <f t="shared" si="9"/>
        <v>0</v>
      </c>
      <c r="M370" s="204"/>
      <c r="N370" s="219"/>
      <c r="O370" s="220"/>
      <c r="P370" s="221"/>
      <c r="Q370" s="222"/>
      <c r="R370" s="134"/>
    </row>
    <row r="371" spans="1:17" s="148" customFormat="1" ht="10.5" customHeight="1">
      <c r="A371" s="223"/>
      <c r="B371" s="161"/>
      <c r="C371" s="224"/>
      <c r="D371" s="192" t="s">
        <v>17</v>
      </c>
      <c r="E371" s="142" t="s">
        <v>47</v>
      </c>
      <c r="F371" s="145"/>
      <c r="G371" s="142" t="s">
        <v>48</v>
      </c>
      <c r="H371" s="140"/>
      <c r="I371" s="192" t="s">
        <v>17</v>
      </c>
      <c r="J371" s="142" t="s">
        <v>47</v>
      </c>
      <c r="K371" s="145"/>
      <c r="L371" s="142" t="s">
        <v>48</v>
      </c>
      <c r="M371" s="143"/>
      <c r="N371" s="144" t="str">
        <f>N71</f>
        <v>Draw date/time:</v>
      </c>
      <c r="O371" s="145"/>
      <c r="P371" s="146">
        <f>P71</f>
        <v>0</v>
      </c>
      <c r="Q371" s="147"/>
    </row>
    <row r="372" spans="1:17" s="148" customFormat="1" ht="9" customHeight="1">
      <c r="A372" s="218"/>
      <c r="B372" s="225"/>
      <c r="C372" s="226"/>
      <c r="D372" s="193" t="s">
        <v>49</v>
      </c>
      <c r="E372" s="194">
        <f aca="true" t="shared" si="10" ref="E372:L379">E147</f>
        <v>0</v>
      </c>
      <c r="F372" s="195"/>
      <c r="G372" s="194">
        <f t="shared" si="10"/>
        <v>0</v>
      </c>
      <c r="H372" s="156">
        <f t="shared" si="10"/>
        <v>0</v>
      </c>
      <c r="I372" s="193" t="s">
        <v>21</v>
      </c>
      <c r="J372" s="194">
        <f t="shared" si="10"/>
        <v>0</v>
      </c>
      <c r="K372" s="195"/>
      <c r="L372" s="194">
        <f t="shared" si="10"/>
        <v>0</v>
      </c>
      <c r="M372" s="158"/>
      <c r="N372" s="159" t="s">
        <v>24</v>
      </c>
      <c r="O372" s="160"/>
      <c r="P372" s="161"/>
      <c r="Q372" s="162"/>
    </row>
    <row r="373" spans="1:17" s="148" customFormat="1" ht="9" customHeight="1">
      <c r="A373" s="218"/>
      <c r="B373" s="225"/>
      <c r="C373" s="226"/>
      <c r="D373" s="193"/>
      <c r="E373" s="194">
        <f t="shared" si="10"/>
        <v>0</v>
      </c>
      <c r="F373" s="195"/>
      <c r="G373" s="194">
        <f t="shared" si="10"/>
        <v>0</v>
      </c>
      <c r="H373" s="156">
        <f t="shared" si="10"/>
        <v>0</v>
      </c>
      <c r="I373" s="193">
        <v>0</v>
      </c>
      <c r="J373" s="194">
        <f t="shared" si="10"/>
        <v>0</v>
      </c>
      <c r="K373" s="195"/>
      <c r="L373" s="194">
        <f t="shared" si="10"/>
        <v>0</v>
      </c>
      <c r="M373" s="158"/>
      <c r="N373" s="165">
        <f>N73</f>
        <v>0</v>
      </c>
      <c r="O373" s="166"/>
      <c r="P373" s="167"/>
      <c r="Q373" s="168"/>
    </row>
    <row r="374" spans="1:17" s="148" customFormat="1" ht="9" customHeight="1">
      <c r="A374" s="218"/>
      <c r="B374" s="225"/>
      <c r="C374" s="226"/>
      <c r="D374" s="193" t="s">
        <v>50</v>
      </c>
      <c r="E374" s="194">
        <f t="shared" si="10"/>
        <v>0</v>
      </c>
      <c r="F374" s="195"/>
      <c r="G374" s="194">
        <f t="shared" si="10"/>
        <v>0</v>
      </c>
      <c r="H374" s="156">
        <f t="shared" si="10"/>
        <v>0</v>
      </c>
      <c r="I374" s="193" t="s">
        <v>27</v>
      </c>
      <c r="J374" s="194">
        <f t="shared" si="10"/>
        <v>0</v>
      </c>
      <c r="K374" s="195"/>
      <c r="L374" s="194">
        <f t="shared" si="10"/>
        <v>0</v>
      </c>
      <c r="M374" s="158"/>
      <c r="N374" s="159" t="s">
        <v>30</v>
      </c>
      <c r="O374" s="160"/>
      <c r="P374" s="161"/>
      <c r="Q374" s="162"/>
    </row>
    <row r="375" spans="1:17" s="148" customFormat="1" ht="9" customHeight="1">
      <c r="A375" s="227"/>
      <c r="B375" s="225"/>
      <c r="C375" s="226"/>
      <c r="D375" s="193"/>
      <c r="E375" s="194">
        <f t="shared" si="10"/>
        <v>0</v>
      </c>
      <c r="F375" s="195"/>
      <c r="G375" s="194">
        <f t="shared" si="10"/>
        <v>0</v>
      </c>
      <c r="H375" s="156">
        <f t="shared" si="10"/>
        <v>0</v>
      </c>
      <c r="I375" s="193">
        <v>0</v>
      </c>
      <c r="J375" s="194">
        <f t="shared" si="10"/>
        <v>0</v>
      </c>
      <c r="K375" s="195"/>
      <c r="L375" s="194">
        <f t="shared" si="10"/>
        <v>0</v>
      </c>
      <c r="M375" s="158"/>
      <c r="N375" s="149"/>
      <c r="O375" s="175"/>
      <c r="P375" s="176"/>
      <c r="Q375" s="158"/>
    </row>
    <row r="376" spans="1:17" s="148" customFormat="1" ht="9" customHeight="1">
      <c r="A376" s="228"/>
      <c r="B376" s="225"/>
      <c r="C376" s="226"/>
      <c r="D376" s="193" t="s">
        <v>51</v>
      </c>
      <c r="E376" s="194">
        <f t="shared" si="10"/>
        <v>0</v>
      </c>
      <c r="F376" s="195"/>
      <c r="G376" s="194">
        <f t="shared" si="10"/>
        <v>0</v>
      </c>
      <c r="H376" s="156">
        <f t="shared" si="10"/>
        <v>0</v>
      </c>
      <c r="I376" s="193" t="s">
        <v>32</v>
      </c>
      <c r="J376" s="194">
        <f t="shared" si="10"/>
        <v>0</v>
      </c>
      <c r="K376" s="195"/>
      <c r="L376" s="194">
        <f t="shared" si="10"/>
        <v>0</v>
      </c>
      <c r="M376" s="158"/>
      <c r="N376" s="180">
        <f>N76</f>
        <v>0</v>
      </c>
      <c r="O376" s="181"/>
      <c r="P376" s="180"/>
      <c r="Q376" s="182"/>
    </row>
    <row r="377" spans="1:17" s="148" customFormat="1" ht="9" customHeight="1">
      <c r="A377" s="218"/>
      <c r="B377" s="225"/>
      <c r="C377" s="226"/>
      <c r="D377" s="193"/>
      <c r="E377" s="194">
        <f t="shared" si="10"/>
        <v>0</v>
      </c>
      <c r="F377" s="195"/>
      <c r="G377" s="194">
        <f t="shared" si="10"/>
        <v>0</v>
      </c>
      <c r="H377" s="156">
        <f t="shared" si="10"/>
        <v>0</v>
      </c>
      <c r="I377" s="193">
        <v>0</v>
      </c>
      <c r="J377" s="194">
        <f t="shared" si="10"/>
        <v>0</v>
      </c>
      <c r="K377" s="195"/>
      <c r="L377" s="194">
        <f t="shared" si="10"/>
        <v>0</v>
      </c>
      <c r="M377" s="158"/>
      <c r="N377" s="159" t="s">
        <v>35</v>
      </c>
      <c r="O377" s="160"/>
      <c r="P377" s="161"/>
      <c r="Q377" s="162"/>
    </row>
    <row r="378" spans="1:17" s="148" customFormat="1" ht="9" customHeight="1">
      <c r="A378" s="218"/>
      <c r="B378" s="225"/>
      <c r="C378" s="226"/>
      <c r="D378" s="193" t="s">
        <v>52</v>
      </c>
      <c r="E378" s="194">
        <f t="shared" si="10"/>
        <v>0</v>
      </c>
      <c r="F378" s="195"/>
      <c r="G378" s="194">
        <f t="shared" si="10"/>
        <v>0</v>
      </c>
      <c r="H378" s="156">
        <f t="shared" si="10"/>
        <v>0</v>
      </c>
      <c r="I378" s="193" t="s">
        <v>37</v>
      </c>
      <c r="J378" s="194">
        <f t="shared" si="10"/>
        <v>0</v>
      </c>
      <c r="K378" s="195"/>
      <c r="L378" s="194">
        <f t="shared" si="10"/>
        <v>0</v>
      </c>
      <c r="M378" s="158"/>
      <c r="N378" s="176"/>
      <c r="O378" s="175"/>
      <c r="P378" s="176"/>
      <c r="Q378" s="158"/>
    </row>
    <row r="379" spans="1:17" s="148" customFormat="1" ht="9" customHeight="1">
      <c r="A379" s="219"/>
      <c r="B379" s="178"/>
      <c r="C379" s="179"/>
      <c r="D379" s="196"/>
      <c r="E379" s="180">
        <f t="shared" si="10"/>
        <v>0</v>
      </c>
      <c r="F379" s="181"/>
      <c r="G379" s="180">
        <f t="shared" si="10"/>
        <v>0</v>
      </c>
      <c r="H379" s="189">
        <f t="shared" si="10"/>
        <v>0</v>
      </c>
      <c r="I379" s="196">
        <v>0</v>
      </c>
      <c r="J379" s="180">
        <f t="shared" si="10"/>
        <v>0</v>
      </c>
      <c r="K379" s="181"/>
      <c r="L379" s="180">
        <f t="shared" si="10"/>
        <v>0</v>
      </c>
      <c r="M379" s="168"/>
      <c r="N379" s="180" t="str">
        <f>N79</f>
        <v>王凌華</v>
      </c>
      <c r="O379" s="181"/>
      <c r="P379" s="180"/>
      <c r="Q379" s="182"/>
    </row>
    <row r="380" ht="15.75" customHeight="1"/>
    <row r="381" ht="9" customHeight="1"/>
  </sheetData>
  <sheetProtection/>
  <mergeCells count="1">
    <mergeCell ref="A4:C4"/>
  </mergeCells>
  <conditionalFormatting sqref="B7 B11 B15 B19 B23 B27 B31 B35 B39 B43 B47 B51 B55 B59 B63 B67 B82 B86 B90 B94 B98 B102 B106 B110 B114 B118 B122 B126 B130 B134 B138 B142 B157 B161 B165 B169 B173 B177 B181 B185 B189 B193 B197 B201 B205 B209 B213 B217 B232 B236 B240 B244 B248 B252 B256 B260 B264 B268 B272 B276 B280 B284 B288 B292 B307 B311 B315 B319 B323 B327 B331 B335 B339 B354 B359 B344 B349">
    <cfRule type="cellIs" priority="36" dxfId="373" operator="equal" stopIfTrue="1">
      <formula>"DA"</formula>
    </cfRule>
  </conditionalFormatting>
  <conditionalFormatting sqref="H10 H58 H42 H50 H34 H26 H18 H66 J30 L22 N38 J62 J46 L54 J14 H85 H133 H117 H125 H109 H101 H93 H141 J105 L97 N113 J137 J121 L129 J89 H160 H208 H192 H200 H184 H176 H168 H216 J180 L172 N188 J212 J196 L204 J164 H235 H283 H267 H275 H259 H251 H243 H291 J255 L247 N263 J287 J271 L279 J239 J314 J330 L322">
    <cfRule type="expression" priority="33" dxfId="374" stopIfTrue="1">
      <formula>AND($N$1="CU",H10="Umpire")</formula>
    </cfRule>
    <cfRule type="expression" priority="34" dxfId="375" stopIfTrue="1">
      <formula>AND($N$1="CU",H10&lt;&gt;"Umpire",I10&lt;&gt;"")</formula>
    </cfRule>
    <cfRule type="expression" priority="35" dxfId="376" stopIfTrue="1">
      <formula>AND($N$1="CU",H10&lt;&gt;"Umpire")</formula>
    </cfRule>
  </conditionalFormatting>
  <conditionalFormatting sqref="D292 D280 D276 D288 D248 D331 D272 D268 D264 D260 D256 D252 D284">
    <cfRule type="expression" priority="32" dxfId="377" stopIfTrue="1">
      <formula>AND($D248&lt;5,$C248&gt;0)</formula>
    </cfRule>
  </conditionalFormatting>
  <conditionalFormatting sqref="L13 L29 L45 L61 N21 N53 P37 J9 J17 J25 J33 J41 J49 J57 J65 L88 L104 L120 L136 N96 N128 P112 J84 J92 J100 J108 J116 J124 J132 J140 L163 L179 L195 L211 N171 N203 P187 J159 J167 J175 J183 J191 J199 J207 J215 L238 L254 L270 L286 N246 N278 P262 J234 J242 J250 J258 J266 J274 J282 J290 L313 L329 J361 J356 N321 J351 P337 J309 J317 J325 J333 J341 J346 P342 P347 P352 P357">
    <cfRule type="expression" priority="30" dxfId="378" stopIfTrue="1">
      <formula>I10="as"</formula>
    </cfRule>
    <cfRule type="expression" priority="31" dxfId="378" stopIfTrue="1">
      <formula>I10="bs"</formula>
    </cfRule>
  </conditionalFormatting>
  <conditionalFormatting sqref="L14 L30 L46 L62 N22 N54 P38 J10 J18 J26 J34 J42 J50 J58 J66 L89 L105 L121 L137 N97 N129 P113 J85 J93 J101 J109 J117 J125 J133 J141 L164 L180 L196 L212 N172 N204 P188 J160 J168 J176 J184 J192 J200 J208 J216 L239 L255 L271 L287 N247 N279 P263 J235 J243 J251 J259 J267 J275 J283 J291 L314 L330 P353 P343 N322 P348 P338 J310 J318 J326 J334 P358">
    <cfRule type="expression" priority="28" dxfId="378" stopIfTrue="1">
      <formula>I10="as"</formula>
    </cfRule>
    <cfRule type="expression" priority="29" dxfId="378" stopIfTrue="1">
      <formula>I10="bs"</formula>
    </cfRule>
  </conditionalFormatting>
  <conditionalFormatting sqref="I10 I18 I26 I34 I42 I50 I58 I66 K62 K46 K30 K14 M22 M54 O38 I85 I93 I101 I109 I117 I125 I133 I141 K137 K121 K105 K89 M97 M129 O113 I160 I168 I176 I184 I192 I200 I208 I216 K212 K196 K180 K164 M172 M204 O188 I235 I243 I251 I259 I267 I275 I283 I291 K287 K271 K255 K239 M247 M279 O263 M322 K330 K314">
    <cfRule type="expression" priority="27" dxfId="379" stopIfTrue="1">
      <formula>$N$1="CU"</formula>
    </cfRule>
  </conditionalFormatting>
  <conditionalFormatting sqref="E7 E11 E15 E19 E23 E27 E31 E35 E39 E43 E47 E51 E55 E59 E63 E67 E82 E86 E90 E94 E98 E102 E106 E110 E114 E118 E122 E126 E130 E134 E138 E142 E157 E161 E165 E169 E173 E177 E181 E185 E189 E193 E197 E201 E205 E209 E213 E217 E232 E236 E240 E244 E248 E252 E256 E260 E264 E268 E272 E276 E280 E284 E288 E292 E307 E311 E315 E319 E323 E327 E331 E335 E339 E354 E359 E344 E349">
    <cfRule type="cellIs" priority="26" dxfId="380" operator="equal" stopIfTrue="1">
      <formula>"Bye"</formula>
    </cfRule>
  </conditionalFormatting>
  <conditionalFormatting sqref="D7 D11 D15 D19 D23 D27 D31 D35 D39 D43 D47 D51 D55 D59 D63 D67 D82 D86 D90 D94 D98 D102 D106 D110 D114 D118 D122 D126 D130 D134 D138 D142 D157 D161 D165 D169 D173 D177 D181 D185 D189 D193 D197 D201 D205 D209 D213 D217">
    <cfRule type="cellIs" priority="25" dxfId="381" operator="lessThan" stopIfTrue="1">
      <formula>17</formula>
    </cfRule>
  </conditionalFormatting>
  <conditionalFormatting sqref="B7 B11 B15 B19 B23 B27 B31 B35 B39 B43 B47 B51 B55 B59 B63 B67 B82 B86 B90 B94 B98 B102 B106 B110 B114 B118 B122 B126 B130 B134 B138 B142 B157 B161 B165 B169 B173 B177 B181 B185 B189 B193 B197 B201 B205 B209 B213 B217 B232 B236 B240 B244 B248 B252 B256 B260 B264 B268 B272 B276 B280 B284 B288 B292 B307 B311 B315 B319 B323 B327 B331 B335 B339 B354 B359 B344 B349">
    <cfRule type="cellIs" priority="24" dxfId="373" operator="equal" stopIfTrue="1">
      <formula>"DA"</formula>
    </cfRule>
  </conditionalFormatting>
  <conditionalFormatting sqref="H10 H58 H42 H50 H34 H26 H18 H66 J30 L22 N38 J62 J46 L54 J14 H85 H133 H117 H125 H109 H101 H93 H141 J105 L97 N113 J137 J121 L129 J89 H160 H208 H192 H200 H184 H176 H168 H216 J180 L172 N188 J212 J196 L204 J164 H235 H283 H267 H275 H259 H251 H243 H291 J255 L247 N263 J287 J271 L279 J239 J314 J330 L322">
    <cfRule type="expression" priority="21" dxfId="374" stopIfTrue="1">
      <formula>AND($N$1="CU",H10="Umpire")</formula>
    </cfRule>
    <cfRule type="expression" priority="22" dxfId="375" stopIfTrue="1">
      <formula>AND($N$1="CU",H10&lt;&gt;"Umpire",I10&lt;&gt;"")</formula>
    </cfRule>
    <cfRule type="expression" priority="23" dxfId="376" stopIfTrue="1">
      <formula>AND($N$1="CU",H10&lt;&gt;"Umpire")</formula>
    </cfRule>
  </conditionalFormatting>
  <conditionalFormatting sqref="D292 D280 D276 D288 D248 D331 D272 D268 D264 D260 D256 D252 D284">
    <cfRule type="expression" priority="20" dxfId="377" stopIfTrue="1">
      <formula>AND($D248&lt;5,$C248&gt;0)</formula>
    </cfRule>
  </conditionalFormatting>
  <conditionalFormatting sqref="L13 L29 L45 L61 N21 N53 P37 J9 J17 J25 J33 J41 J49 J57 J65 L88 L104 L120 L136 N96 N128 P112 J84 J92 J100 J108 J116 J124 J132 J140 L163 L179 L195 L211 N171 N203 P187 J159 J167 J175 J183 J191 J199 J207 J215 L238 L254 L270 L286 N246 N278 P262 J234 J242 J250 J258 J266 J274 J282 J290 L313 L329 J361 J356 N321 J351 P337 J309 J317 J325 J333 J341 J346 P342 P347 P352 P357">
    <cfRule type="expression" priority="18" dxfId="378" stopIfTrue="1">
      <formula>I10="as"</formula>
    </cfRule>
    <cfRule type="expression" priority="19" dxfId="378" stopIfTrue="1">
      <formula>I10="bs"</formula>
    </cfRule>
  </conditionalFormatting>
  <conditionalFormatting sqref="L14 L30 L46 L62 N22 N54 P38 J10 J18 J26 J34 J42 J50 J58 J66 L89 L105 L121 L137 N97 N129 P113 J85 J93 J101 J109 J117 J125 J133 J141 L164 L180 L196 L212 N172 N204 P188 J160 J168 J176 J184 J192 J200 J208 J216 L239 L255 L271 L287 N247 N279 P263 J235 J243 J251 J259 J267 J275 J283 J291 L314 L330 P353 P343 N322 P348 P338 J310 J318 J326 J334 P358">
    <cfRule type="expression" priority="16" dxfId="378" stopIfTrue="1">
      <formula>I10="as"</formula>
    </cfRule>
    <cfRule type="expression" priority="17" dxfId="378" stopIfTrue="1">
      <formula>I10="bs"</formula>
    </cfRule>
  </conditionalFormatting>
  <conditionalFormatting sqref="I10 I18 I26 I34 I42 I50 I58 I66 K62 K46 K30 K14 M22 M54 O38 I85 I93 I101 I109 I117 I125 I133 I141 K137 K121 K105 K89 M97 M129 O113 I160 I168 I176 I184 I192 I200 I208 I216 K212 K196 K180 K164 M172 M204 O188 I235 I243 I251 I259 I267 I275 I283 I291 K287 K271 K255 K239 M247 M279 O263 M322 K330 K314">
    <cfRule type="expression" priority="15" dxfId="379" stopIfTrue="1">
      <formula>$N$1="CU"</formula>
    </cfRule>
  </conditionalFormatting>
  <conditionalFormatting sqref="E7 E11 E15 E19 E23 E27 E31 E35 E39 E43 E47 E51 E55 E59 E63 E67 E82 E86 E90 E94 E98 E102 E106 E110 E114 E118 E122 E126 E130 E134 E138 E142 E157 E161 E165 E169 E173 E177 E181 E185 E189 E193 E197 E201 E205 E209 E213 E217 E232 E236 E240 E244 E248 E252 E256 E260 E264 E268 E272 E276 E280 E284 E288 E292 E307 E311 E315 E319 E323 E327 E331 E335 E339 E354 E359 E344 E349">
    <cfRule type="cellIs" priority="14" dxfId="380" operator="equal" stopIfTrue="1">
      <formula>"Bye"</formula>
    </cfRule>
  </conditionalFormatting>
  <conditionalFormatting sqref="D7 D11 D15 D19 D23 D27 D31 D35 D39 D43 D47 D51 D55 D59 D63 D67 D82 D86 D90 D94 D98 D102 D106 D110 D114 D118 D122 D126 D130 D134 D138 D142 D157 D161 D165 D169 D173 D177 D181 D185 D189 D193 D197 D201 D205 D209 D213 D217">
    <cfRule type="cellIs" priority="13" dxfId="381" operator="lessThan" stopIfTrue="1">
      <formula>17</formula>
    </cfRule>
  </conditionalFormatting>
  <conditionalFormatting sqref="B7 B11 B15 B19 B23 B27 B31 B35 B39 B43 B47 B51 B55 B59 B63 B67 B82 B86 B90 B94 B98 B102 B106 B110 B114 B118 B122 B126 B130 B134 B138 B142 B157 B161 B165 B169 B173 B177 B181 B185 B189 B193 B197 B201 B205 B209 B213 B217 B232 B236 B240 B244 B248 B252 B256 B260 B264 B268 B272 B276 B280 B284 B288 B292 B307 B311 B315 B319 B323 B327 B331 B335 B339 B354 B359 B344 B349">
    <cfRule type="cellIs" priority="12" dxfId="373" operator="equal" stopIfTrue="1">
      <formula>"DA"</formula>
    </cfRule>
  </conditionalFormatting>
  <conditionalFormatting sqref="H10 H58 H42 H50 H34 H26 H18 H66 J30 L22 N38 J62 J46 L54 J14 H85 H133 H117 H125 H109 H101 H93 H141 J105 L97 N113 J137 J121 L129 J89 H160 H208 H192 H200 H184 H176 H168 H216 J180 L172 N188 J212 J196 L204 J164 H235 H283 H267 H275 H259 H251 H243 H291 J255 L247 N263 J287 J271 L279 J239 J314 J330 L322">
    <cfRule type="expression" priority="9" dxfId="374" stopIfTrue="1">
      <formula>AND($N$1="CU",H10="Umpire")</formula>
    </cfRule>
    <cfRule type="expression" priority="10" dxfId="375" stopIfTrue="1">
      <formula>AND($N$1="CU",H10&lt;&gt;"Umpire",I10&lt;&gt;"")</formula>
    </cfRule>
    <cfRule type="expression" priority="11" dxfId="376" stopIfTrue="1">
      <formula>AND($N$1="CU",H10&lt;&gt;"Umpire")</formula>
    </cfRule>
  </conditionalFormatting>
  <conditionalFormatting sqref="D292 D280 D276 D288 D248 D331 D272 D268 D264 D260 D256 D252 D284">
    <cfRule type="expression" priority="8" dxfId="377" stopIfTrue="1">
      <formula>AND($D248&lt;5,$C248&gt;0)</formula>
    </cfRule>
  </conditionalFormatting>
  <conditionalFormatting sqref="L13 L29 L45 L61 N21 N53 P37 J9 J17 J25 J33 J41 J49 J57 J65 L88 L104 L120 L136 N96 N128 P112 J84 J92 J100 J108 J116 J124 J132 J140 L163 L179 L195 L211 N171 N203 P187 J159 J167 J175 J183 J191 J199 J207 J215 L238 L254 L270 L286 N246 N278 P262 J234 J242 J250 J258 J266 J274 J282 J290 L313 L329 J361 J356 N321 J351 P337 J309 J317 J325 J333 J341 J346 P342 P347 P352 P357">
    <cfRule type="expression" priority="6" dxfId="378" stopIfTrue="1">
      <formula>I10="as"</formula>
    </cfRule>
    <cfRule type="expression" priority="7" dxfId="378" stopIfTrue="1">
      <formula>I10="bs"</formula>
    </cfRule>
  </conditionalFormatting>
  <conditionalFormatting sqref="L14 L30 L46 L62 N22 N54 P38 J10 J18 J26 J34 J42 J50 J58 J66 L89 L105 L121 L137 N97 N129 P113 J85 J93 J101 J109 J117 J125 J133 J141 L164 L180 L196 L212 N172 N204 P188 J160 J168 J176 J184 J192 J200 J208 J216 L239 L255 L271 L287 N247 N279 P263 J235 J243 J251 J259 J267 J275 J283 J291 L314 L330 P353 P343 N322 P348 P338 J310 J318 J326 J334 P358">
    <cfRule type="expression" priority="4" dxfId="378" stopIfTrue="1">
      <formula>I10="as"</formula>
    </cfRule>
    <cfRule type="expression" priority="5" dxfId="378" stopIfTrue="1">
      <formula>I10="bs"</formula>
    </cfRule>
  </conditionalFormatting>
  <conditionalFormatting sqref="I10 I18 I26 I34 I42 I50 I58 I66 K62 K46 K30 K14 M22 M54 O38 K137 K121 K105 K89 M97 M129 O113 I160 I168 I176 I184 I192 I200 I208 I216 K212 K196 K180 K164 M172 M204 O188 I235 I243 I251 I259 I267 I275 I283 I291 K287 K271 K255 K239 M247 M279 O263 M322 K330 K314 I85 I93 I101 I109 I117 I125 I133 I141">
    <cfRule type="expression" priority="3" dxfId="379" stopIfTrue="1">
      <formula>$N$1="CU"</formula>
    </cfRule>
  </conditionalFormatting>
  <conditionalFormatting sqref="E7 E11 E15 E19 E23 E27 E31 E35 E39 E43 E47 E51 E55 E59 E63 E67 E82 E86 E90 E94 E98 E102 E106 E110 E114 E118 E122 E126 E130 E134 E138 E142 E157 E161 E165 E169 E173 E177 E181 E185 E189 E193 E197 E201 E205 E209 E213 E217 E232 E236 E240 E244 E248 E252 E256 E260 E264 E268 E272 E276 E280 E284 E288 E292 E307 E311 E315 E319 E323 E327 E331 E335 E339 E354 E359 E344 E349">
    <cfRule type="cellIs" priority="2" dxfId="380" operator="equal" stopIfTrue="1">
      <formula>"Bye"</formula>
    </cfRule>
  </conditionalFormatting>
  <conditionalFormatting sqref="D7 D11 D15 D19 D23 D27 D31 D35 D39 D43 D47 D51 D55 D59 D63 D67 D82 D86 D90 D94 D98 D102 D106 D110 D114 D118 D122 D126 D130 D134 D138 D142 D157 D161 D165 D169 D173 D177 D181 D185 D189 D193 D197 D201 D205 D209 D213 D217">
    <cfRule type="cellIs" priority="1" dxfId="381" operator="lessThan" stopIfTrue="1">
      <formula>17</formula>
    </cfRule>
  </conditionalFormatting>
  <dataValidations count="1">
    <dataValidation type="list" allowBlank="1" showInputMessage="1" sqref="H10 H42 H18 H58 H26 H50 H34 H66 J62 J46 L54 N38 J30 L22 J14 H85 H117 H93 H133 H101 H125 H109 H141 J137 J121 L129 N113 J105 L97 J89 H160 H192 H168 H208 H176 H200 H184 H216 J212 J196 L204 N188 J180 L172 J164 H235 H267 H243 H283 H251 H275 H259 H291 J287 J271 L279 N263 J255 L247 J239 J314 J330 L322">
      <formula1>$T$7:$T$16</formula1>
    </dataValidation>
  </dataValidation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S70"/>
  <sheetViews>
    <sheetView zoomScalePageLayoutView="0" workbookViewId="0" topLeftCell="A1">
      <selection activeCell="A1" sqref="A1:IV16384"/>
    </sheetView>
  </sheetViews>
  <sheetFormatPr defaultColWidth="9.00390625" defaultRowHeight="15.75"/>
  <cols>
    <col min="1" max="2" width="2.875" style="229" customWidth="1"/>
    <col min="3" max="3" width="4.125" style="229" customWidth="1"/>
    <col min="4" max="4" width="3.75390625" style="229" customWidth="1"/>
    <col min="5" max="5" width="11.125" style="229" customWidth="1"/>
    <col min="6" max="6" width="6.75390625" style="229" customWidth="1"/>
    <col min="7" max="7" width="5.125" style="229" customWidth="1"/>
    <col min="8" max="8" width="1.4921875" style="230" customWidth="1"/>
    <col min="9" max="9" width="9.375" style="231" customWidth="1"/>
    <col min="10" max="10" width="1.4921875" style="232" customWidth="1"/>
    <col min="11" max="11" width="9.375" style="231" customWidth="1"/>
    <col min="12" max="12" width="1.4921875" style="16" customWidth="1"/>
    <col min="13" max="13" width="9.375" style="231" customWidth="1"/>
    <col min="14" max="14" width="1.4921875" style="232" customWidth="1"/>
    <col min="15" max="15" width="9.375" style="231" customWidth="1"/>
    <col min="16" max="16" width="1.4921875" style="16" customWidth="1"/>
    <col min="17" max="17" width="9.00390625" style="229" customWidth="1"/>
    <col min="18" max="18" width="7.625" style="229" customWidth="1"/>
    <col min="19" max="19" width="7.75390625" style="229" hidden="1" customWidth="1"/>
    <col min="20" max="20" width="5.00390625" style="229" customWidth="1"/>
    <col min="21" max="16384" width="9.00390625" style="229" customWidth="1"/>
  </cols>
  <sheetData>
    <row r="1" spans="1:16" s="3" customFormat="1" ht="21.75" customHeight="1">
      <c r="A1" s="1" t="str">
        <f>'[2]Week SetUp'!$A$6</f>
        <v>FILA盃全國乙組網球排名賽</v>
      </c>
      <c r="B1" s="2"/>
      <c r="H1" s="4"/>
      <c r="I1" s="5" t="s">
        <v>59</v>
      </c>
      <c r="J1" s="6"/>
      <c r="K1" s="7"/>
      <c r="L1" s="6"/>
      <c r="M1" s="6"/>
      <c r="N1" s="6"/>
      <c r="O1" s="8"/>
      <c r="P1" s="9"/>
    </row>
    <row r="2" spans="1:16" s="12" customFormat="1" ht="12.75">
      <c r="A2" s="10" t="str">
        <f>'[2]Week SetUp'!$A$8</f>
        <v>FILA盃全國乙組網球排名賽</v>
      </c>
      <c r="B2" s="11"/>
      <c r="H2" s="14"/>
      <c r="I2" s="15"/>
      <c r="J2" s="16"/>
      <c r="K2" s="7"/>
      <c r="L2" s="16"/>
      <c r="M2" s="17"/>
      <c r="N2" s="16"/>
      <c r="O2" s="17"/>
      <c r="P2" s="16"/>
    </row>
    <row r="3" spans="1:16" s="29" customFormat="1" ht="10.5" customHeight="1">
      <c r="A3" s="233" t="s">
        <v>60</v>
      </c>
      <c r="B3" s="18"/>
      <c r="C3" s="18"/>
      <c r="D3" s="18"/>
      <c r="E3" s="19"/>
      <c r="F3" s="233" t="s">
        <v>61</v>
      </c>
      <c r="G3" s="18"/>
      <c r="H3" s="20"/>
      <c r="I3" s="234" t="s">
        <v>62</v>
      </c>
      <c r="J3" s="22"/>
      <c r="K3" s="23"/>
      <c r="L3" s="24"/>
      <c r="M3" s="25"/>
      <c r="N3" s="26"/>
      <c r="O3" s="27"/>
      <c r="P3" s="235" t="s">
        <v>63</v>
      </c>
    </row>
    <row r="4" spans="1:16" s="40" customFormat="1" ht="11.25" customHeight="1" thickBot="1">
      <c r="A4" s="270" t="str">
        <f>'[2]Week SetUp'!$A$10</f>
        <v>20~21/03/2010</v>
      </c>
      <c r="B4" s="270"/>
      <c r="C4" s="270"/>
      <c r="D4" s="30"/>
      <c r="E4" s="30"/>
      <c r="F4" s="31" t="str">
        <f>'[2]Week SetUp'!$C$10</f>
        <v>臺北內湖彩虹河濱公園</v>
      </c>
      <c r="G4" s="30"/>
      <c r="H4" s="33"/>
      <c r="I4" s="34">
        <f>'[2]Week SetUp'!$D$10</f>
        <v>0</v>
      </c>
      <c r="J4" s="35"/>
      <c r="K4" s="36">
        <f>'[2]Week SetUp'!$A$12</f>
        <v>0</v>
      </c>
      <c r="L4" s="37"/>
      <c r="M4" s="38"/>
      <c r="N4" s="37"/>
      <c r="O4" s="38"/>
      <c r="P4" s="39" t="str">
        <f>'[2]Week SetUp'!$E$10</f>
        <v>王凌華</v>
      </c>
    </row>
    <row r="5" spans="1:16" s="52" customFormat="1" ht="9.75">
      <c r="A5" s="41"/>
      <c r="B5" s="42" t="s">
        <v>5</v>
      </c>
      <c r="C5" s="43" t="s">
        <v>6</v>
      </c>
      <c r="D5" s="44" t="s">
        <v>7</v>
      </c>
      <c r="E5" s="45" t="s">
        <v>8</v>
      </c>
      <c r="F5" s="47"/>
      <c r="G5" s="45" t="s">
        <v>64</v>
      </c>
      <c r="H5" s="48"/>
      <c r="I5" s="43" t="s">
        <v>65</v>
      </c>
      <c r="J5" s="50"/>
      <c r="K5" s="43" t="s">
        <v>66</v>
      </c>
      <c r="L5" s="50"/>
      <c r="M5" s="43" t="s">
        <v>67</v>
      </c>
      <c r="N5" s="50"/>
      <c r="O5" s="43" t="s">
        <v>68</v>
      </c>
      <c r="P5" s="51"/>
    </row>
    <row r="6" spans="1:16" s="52" customFormat="1" ht="3.75" customHeight="1" thickBot="1">
      <c r="A6" s="53"/>
      <c r="B6" s="54"/>
      <c r="C6" s="55"/>
      <c r="D6" s="54"/>
      <c r="E6" s="56"/>
      <c r="F6" s="57"/>
      <c r="G6" s="56"/>
      <c r="H6" s="58"/>
      <c r="I6" s="55"/>
      <c r="J6" s="59"/>
      <c r="K6" s="55"/>
      <c r="L6" s="59"/>
      <c r="M6" s="55"/>
      <c r="N6" s="59"/>
      <c r="O6" s="55"/>
      <c r="P6" s="60"/>
    </row>
    <row r="7" spans="1:19" s="71" customFormat="1" ht="10.5" customHeight="1">
      <c r="A7" s="61">
        <v>1</v>
      </c>
      <c r="B7" s="62">
        <f>IF($D7="","",VLOOKUP($D7,'[2]女雙準備名單'!$A$7:$V$23,20))</f>
        <v>0</v>
      </c>
      <c r="C7" s="62">
        <f>IF($D7="","",VLOOKUP($D7,'[2]女雙準備名單'!$A$7:$V$23,21))</f>
        <v>0</v>
      </c>
      <c r="D7" s="63">
        <v>9</v>
      </c>
      <c r="E7" s="64" t="str">
        <f>UPPER(IF($D7="","",VLOOKUP($D7,'[2]女雙準備名單'!$A$7:$V$23,2)))</f>
        <v>郭鳳如</v>
      </c>
      <c r="F7" s="65"/>
      <c r="G7" s="64" t="str">
        <f>IF($D7="","",VLOOKUP($D7,'[2]女雙準備名單'!$A$7:$V$23,4))</f>
        <v>台科大</v>
      </c>
      <c r="H7" s="66"/>
      <c r="I7" s="67"/>
      <c r="J7" s="68"/>
      <c r="K7" s="67"/>
      <c r="L7" s="68"/>
      <c r="M7" s="67"/>
      <c r="N7" s="68"/>
      <c r="O7" s="67"/>
      <c r="P7" s="78"/>
      <c r="Q7" s="70"/>
      <c r="S7" s="72" t="e">
        <f>#REF!</f>
        <v>#REF!</v>
      </c>
    </row>
    <row r="8" spans="1:19" s="71" customFormat="1" ht="9" customHeight="1">
      <c r="A8" s="73"/>
      <c r="B8" s="74"/>
      <c r="C8" s="74"/>
      <c r="D8" s="74"/>
      <c r="E8" s="64" t="str">
        <f>UPPER(IF($D7="","",VLOOKUP($D7,'[2]女雙準備名單'!$A$7:$V$23,7)))</f>
        <v>陳英維</v>
      </c>
      <c r="F8" s="65"/>
      <c r="G8" s="64">
        <f>IF($D7="","",VLOOKUP($D7,'[2]女雙準備名單'!$A$7:$V$23,9))</f>
        <v>0</v>
      </c>
      <c r="H8" s="75"/>
      <c r="I8" s="76">
        <f>IF(H8="a",E7,IF(H8="b",E9,""))</f>
      </c>
      <c r="J8" s="77"/>
      <c r="K8" s="67"/>
      <c r="L8" s="68"/>
      <c r="M8" s="67"/>
      <c r="N8" s="68"/>
      <c r="O8" s="67"/>
      <c r="P8" s="78"/>
      <c r="Q8" s="70"/>
      <c r="S8" s="79" t="e">
        <f>#REF!</f>
        <v>#REF!</v>
      </c>
    </row>
    <row r="9" spans="1:19" s="71" customFormat="1" ht="9" customHeight="1">
      <c r="A9" s="73"/>
      <c r="B9" s="74"/>
      <c r="C9" s="74"/>
      <c r="D9" s="74"/>
      <c r="E9" s="80"/>
      <c r="F9" s="81"/>
      <c r="G9" s="80"/>
      <c r="H9" s="82"/>
      <c r="I9" s="83" t="str">
        <f>UPPER(IF(OR(H10="a",H10="as"),E7,IF(OR(H10="b",H10="bs"),E11,)))</f>
        <v>郭鳳如</v>
      </c>
      <c r="J9" s="84"/>
      <c r="K9" s="67"/>
      <c r="L9" s="68"/>
      <c r="M9" s="67"/>
      <c r="N9" s="68"/>
      <c r="O9" s="67"/>
      <c r="P9" s="78"/>
      <c r="Q9" s="70"/>
      <c r="S9" s="79" t="e">
        <f>#REF!</f>
        <v>#REF!</v>
      </c>
    </row>
    <row r="10" spans="1:19" s="71" customFormat="1" ht="9" customHeight="1">
      <c r="A10" s="73"/>
      <c r="B10" s="85"/>
      <c r="C10" s="85"/>
      <c r="D10" s="85"/>
      <c r="E10" s="67"/>
      <c r="F10" s="86"/>
      <c r="G10" s="87" t="s">
        <v>14</v>
      </c>
      <c r="H10" s="88" t="s">
        <v>76</v>
      </c>
      <c r="I10" s="89" t="str">
        <f>UPPER(IF(OR(H10="a",H10="as"),E8,IF(OR(H10="b",H10="bs"),E12,)))</f>
        <v>陳英維</v>
      </c>
      <c r="J10" s="90"/>
      <c r="K10" s="80"/>
      <c r="L10" s="77"/>
      <c r="M10" s="67"/>
      <c r="N10" s="68"/>
      <c r="O10" s="67"/>
      <c r="P10" s="78"/>
      <c r="Q10" s="70"/>
      <c r="S10" s="79" t="e">
        <f>#REF!</f>
        <v>#REF!</v>
      </c>
    </row>
    <row r="11" spans="1:19" s="71" customFormat="1" ht="9" customHeight="1">
      <c r="A11" s="73">
        <v>2</v>
      </c>
      <c r="B11" s="62">
        <f>IF($D11="","",VLOOKUP($D11,'[2]女雙準備名單'!$A$7:$V$23,20))</f>
        <v>0</v>
      </c>
      <c r="C11" s="62">
        <f>IF($D11="","",VLOOKUP($D11,'[2]女雙準備名單'!$A$7:$V$23,21))</f>
        <v>0</v>
      </c>
      <c r="D11" s="63">
        <v>16</v>
      </c>
      <c r="E11" s="62" t="str">
        <f>UPPER(IF($D11="","",VLOOKUP($D11,'[2]女雙準備名單'!$A$7:$V$23,2)))</f>
        <v>BYE</v>
      </c>
      <c r="F11" s="91"/>
      <c r="G11" s="62">
        <f>IF($D11="","",VLOOKUP($D11,'[2]女雙準備名單'!$A$7:$V$23,4))</f>
        <v>0</v>
      </c>
      <c r="H11" s="92"/>
      <c r="I11" s="80"/>
      <c r="J11" s="93"/>
      <c r="K11" s="94"/>
      <c r="L11" s="84"/>
      <c r="M11" s="67"/>
      <c r="N11" s="68"/>
      <c r="O11" s="67"/>
      <c r="P11" s="78"/>
      <c r="Q11" s="70"/>
      <c r="S11" s="79" t="e">
        <f>#REF!</f>
        <v>#REF!</v>
      </c>
    </row>
    <row r="12" spans="1:19" s="71" customFormat="1" ht="9" customHeight="1">
      <c r="A12" s="73"/>
      <c r="B12" s="74"/>
      <c r="C12" s="74"/>
      <c r="D12" s="74"/>
      <c r="E12" s="62" t="str">
        <f>UPPER(IF($D11="","",VLOOKUP($D11,'[2]女雙準備名單'!$A$7:$V$23,7)))</f>
        <v>BYE</v>
      </c>
      <c r="F12" s="91"/>
      <c r="G12" s="62">
        <f>IF($D11="","",VLOOKUP($D11,'[2]女雙準備名單'!$A$7:$V$23,9))</f>
        <v>0</v>
      </c>
      <c r="H12" s="75"/>
      <c r="I12" s="80"/>
      <c r="J12" s="93"/>
      <c r="K12" s="95"/>
      <c r="L12" s="96"/>
      <c r="M12" s="67"/>
      <c r="N12" s="68"/>
      <c r="O12" s="67"/>
      <c r="P12" s="78"/>
      <c r="Q12" s="70"/>
      <c r="S12" s="79" t="e">
        <f>#REF!</f>
        <v>#REF!</v>
      </c>
    </row>
    <row r="13" spans="1:19" s="71" customFormat="1" ht="9" customHeight="1">
      <c r="A13" s="73"/>
      <c r="B13" s="74"/>
      <c r="C13" s="74"/>
      <c r="D13" s="97"/>
      <c r="E13" s="80"/>
      <c r="F13" s="81"/>
      <c r="G13" s="80"/>
      <c r="H13" s="98"/>
      <c r="I13" s="67"/>
      <c r="J13" s="99"/>
      <c r="K13" s="83" t="str">
        <f>UPPER(IF(OR(J14="a",J14="as"),I9,IF(OR(J14="b",J14="bs"),I17,)))</f>
        <v>黃中燕</v>
      </c>
      <c r="L13" s="77"/>
      <c r="M13" s="67"/>
      <c r="N13" s="68"/>
      <c r="O13" s="67"/>
      <c r="P13" s="78"/>
      <c r="Q13" s="70"/>
      <c r="S13" s="79" t="e">
        <f>#REF!</f>
        <v>#REF!</v>
      </c>
    </row>
    <row r="14" spans="1:19" s="71" customFormat="1" ht="9" customHeight="1">
      <c r="A14" s="73"/>
      <c r="B14" s="85"/>
      <c r="C14" s="85"/>
      <c r="D14" s="100"/>
      <c r="E14" s="67"/>
      <c r="F14" s="86"/>
      <c r="G14" s="67"/>
      <c r="H14" s="101"/>
      <c r="I14" s="87" t="s">
        <v>14</v>
      </c>
      <c r="J14" s="88" t="s">
        <v>77</v>
      </c>
      <c r="K14" s="89" t="str">
        <f>UPPER(IF(OR(J14="a",J14="as"),I10,IF(OR(J14="b",J14="bs"),I18,)))</f>
        <v>何利雪莉</v>
      </c>
      <c r="L14" s="90"/>
      <c r="M14" s="80"/>
      <c r="N14" s="77"/>
      <c r="O14" s="67"/>
      <c r="P14" s="78"/>
      <c r="Q14" s="70"/>
      <c r="S14" s="79" t="e">
        <f>#REF!</f>
        <v>#REF!</v>
      </c>
    </row>
    <row r="15" spans="1:19" s="71" customFormat="1" ht="9" customHeight="1">
      <c r="A15" s="73">
        <v>3</v>
      </c>
      <c r="B15" s="62">
        <f>IF($D15="","",VLOOKUP($D15,'[2]女雙準備名單'!$A$7:$V$23,20))</f>
        <v>0</v>
      </c>
      <c r="C15" s="62">
        <f>IF($D15="","",VLOOKUP($D15,'[2]女雙準備名單'!$A$7:$V$23,21))</f>
        <v>0</v>
      </c>
      <c r="D15" s="63">
        <v>1</v>
      </c>
      <c r="E15" s="62" t="str">
        <f>UPPER(IF($D15="","",VLOOKUP($D15,'[2]女雙準備名單'!$A$7:$V$23,2)))</f>
        <v>黃中燕</v>
      </c>
      <c r="F15" s="91"/>
      <c r="G15" s="62" t="str">
        <f>IF($D15="","",VLOOKUP($D15,'[2]女雙準備名單'!$A$7:$V$23,4))</f>
        <v>鶯歌國小</v>
      </c>
      <c r="H15" s="66"/>
      <c r="I15" s="67"/>
      <c r="J15" s="93"/>
      <c r="K15" s="67">
        <v>60</v>
      </c>
      <c r="L15" s="93"/>
      <c r="M15" s="94"/>
      <c r="N15" s="77"/>
      <c r="O15" s="67"/>
      <c r="P15" s="78"/>
      <c r="Q15" s="70"/>
      <c r="S15" s="79" t="e">
        <f>#REF!</f>
        <v>#REF!</v>
      </c>
    </row>
    <row r="16" spans="1:19" s="71" customFormat="1" ht="9" customHeight="1" thickBot="1">
      <c r="A16" s="73"/>
      <c r="B16" s="74"/>
      <c r="C16" s="74"/>
      <c r="D16" s="74"/>
      <c r="E16" s="62" t="str">
        <f>UPPER(IF($D15="","",VLOOKUP($D15,'[2]女雙準備名單'!$A$7:$V$23,7)))</f>
        <v>何利雪莉</v>
      </c>
      <c r="F16" s="91"/>
      <c r="G16" s="62" t="str">
        <f>IF($D15="","",VLOOKUP($D15,'[2]女雙準備名單'!$A$7:$V$23,9))</f>
        <v>新興國中</v>
      </c>
      <c r="H16" s="75"/>
      <c r="I16" s="76">
        <f>IF(H16="a",E15,IF(H16="b",E17,""))</f>
      </c>
      <c r="J16" s="93"/>
      <c r="K16" s="67"/>
      <c r="L16" s="93"/>
      <c r="M16" s="80"/>
      <c r="N16" s="77"/>
      <c r="O16" s="67"/>
      <c r="P16" s="78"/>
      <c r="Q16" s="70"/>
      <c r="S16" s="102" t="e">
        <f>#REF!</f>
        <v>#REF!</v>
      </c>
    </row>
    <row r="17" spans="1:17" s="71" customFormat="1" ht="9" customHeight="1">
      <c r="A17" s="73"/>
      <c r="B17" s="74"/>
      <c r="C17" s="74"/>
      <c r="D17" s="97"/>
      <c r="E17" s="80"/>
      <c r="F17" s="81"/>
      <c r="G17" s="80"/>
      <c r="H17" s="82"/>
      <c r="I17" s="83" t="str">
        <f>UPPER(IF(OR(H18="a",H18="as"),E15,IF(OR(H18="b",H18="bs"),E19,)))</f>
        <v>黃中燕</v>
      </c>
      <c r="J17" s="103"/>
      <c r="K17" s="67"/>
      <c r="L17" s="93"/>
      <c r="M17" s="80"/>
      <c r="N17" s="77"/>
      <c r="O17" s="67"/>
      <c r="P17" s="78"/>
      <c r="Q17" s="70"/>
    </row>
    <row r="18" spans="1:17" s="71" customFormat="1" ht="9" customHeight="1">
      <c r="A18" s="73"/>
      <c r="B18" s="85"/>
      <c r="C18" s="85"/>
      <c r="D18" s="100"/>
      <c r="E18" s="67"/>
      <c r="F18" s="86"/>
      <c r="G18" s="87" t="s">
        <v>14</v>
      </c>
      <c r="H18" s="88" t="s">
        <v>80</v>
      </c>
      <c r="I18" s="89" t="str">
        <f>UPPER(IF(OR(H18="a",H18="as"),E16,IF(OR(H18="b",H18="bs"),E20,)))</f>
        <v>何利雪莉</v>
      </c>
      <c r="J18" s="104"/>
      <c r="K18" s="80"/>
      <c r="L18" s="93"/>
      <c r="M18" s="80"/>
      <c r="N18" s="77"/>
      <c r="O18" s="67"/>
      <c r="P18" s="78"/>
      <c r="Q18" s="70"/>
    </row>
    <row r="19" spans="1:17" s="71" customFormat="1" ht="9" customHeight="1">
      <c r="A19" s="73">
        <v>4</v>
      </c>
      <c r="B19" s="62">
        <f>IF($D19="","",VLOOKUP($D19,'[2]女雙準備名單'!$A$7:$V$23,20))</f>
        <v>0</v>
      </c>
      <c r="C19" s="62">
        <f>IF($D19="","",VLOOKUP($D19,'[2]女雙準備名單'!$A$7:$V$23,21))</f>
        <v>0</v>
      </c>
      <c r="D19" s="63">
        <v>15</v>
      </c>
      <c r="E19" s="62" t="str">
        <f>UPPER(IF($D19="","",VLOOKUP($D19,'[2]女雙準備名單'!$A$7:$V$23,2)))</f>
        <v>BYE</v>
      </c>
      <c r="F19" s="91"/>
      <c r="G19" s="62">
        <f>IF($D19="","",VLOOKUP($D19,'[2]女雙準備名單'!$A$7:$V$23,4))</f>
        <v>0</v>
      </c>
      <c r="H19" s="92"/>
      <c r="I19" s="80"/>
      <c r="J19" s="77"/>
      <c r="K19" s="94"/>
      <c r="L19" s="103"/>
      <c r="M19" s="80"/>
      <c r="N19" s="77"/>
      <c r="O19" s="67"/>
      <c r="P19" s="78"/>
      <c r="Q19" s="70"/>
    </row>
    <row r="20" spans="1:17" s="71" customFormat="1" ht="9" customHeight="1">
      <c r="A20" s="73"/>
      <c r="B20" s="74"/>
      <c r="C20" s="74"/>
      <c r="D20" s="74"/>
      <c r="E20" s="62" t="str">
        <f>UPPER(IF($D19="","",VLOOKUP($D19,'[2]女雙準備名單'!$A$7:$V$23,7)))</f>
        <v>BYE</v>
      </c>
      <c r="F20" s="91"/>
      <c r="G20" s="62">
        <f>IF($D19="","",VLOOKUP($D19,'[2]女雙準備名單'!$A$7:$V$23,9))</f>
        <v>0</v>
      </c>
      <c r="H20" s="75"/>
      <c r="I20" s="80"/>
      <c r="J20" s="77"/>
      <c r="K20" s="95"/>
      <c r="L20" s="105"/>
      <c r="M20" s="80"/>
      <c r="N20" s="77"/>
      <c r="O20" s="67"/>
      <c r="P20" s="78"/>
      <c r="Q20" s="70"/>
    </row>
    <row r="21" spans="1:17" s="71" customFormat="1" ht="9" customHeight="1">
      <c r="A21" s="73"/>
      <c r="B21" s="74"/>
      <c r="C21" s="74"/>
      <c r="D21" s="74"/>
      <c r="E21" s="80"/>
      <c r="F21" s="81"/>
      <c r="G21" s="80"/>
      <c r="H21" s="98"/>
      <c r="I21" s="67"/>
      <c r="J21" s="68"/>
      <c r="K21" s="80"/>
      <c r="L21" s="99"/>
      <c r="M21" s="83" t="str">
        <f>UPPER(IF(OR(L22="a",L22="as"),K13,IF(OR(L22="b",L22="bs"),K29,)))</f>
        <v>黃中燕</v>
      </c>
      <c r="N21" s="77"/>
      <c r="O21" s="67"/>
      <c r="P21" s="78"/>
      <c r="Q21" s="70"/>
    </row>
    <row r="22" spans="1:17" s="71" customFormat="1" ht="9" customHeight="1">
      <c r="A22" s="73"/>
      <c r="B22" s="85"/>
      <c r="C22" s="85"/>
      <c r="D22" s="85"/>
      <c r="E22" s="67"/>
      <c r="F22" s="86"/>
      <c r="G22" s="67"/>
      <c r="H22" s="101"/>
      <c r="I22" s="67"/>
      <c r="J22" s="68"/>
      <c r="K22" s="87" t="s">
        <v>14</v>
      </c>
      <c r="L22" s="88" t="s">
        <v>80</v>
      </c>
      <c r="M22" s="89" t="str">
        <f>UPPER(IF(OR(L22="a",L22="as"),K14,IF(OR(L22="b",L22="bs"),K30,)))</f>
        <v>何利雪莉</v>
      </c>
      <c r="N22" s="90"/>
      <c r="O22" s="80"/>
      <c r="P22" s="106"/>
      <c r="Q22" s="70"/>
    </row>
    <row r="23" spans="1:17" s="71" customFormat="1" ht="9" customHeight="1">
      <c r="A23" s="61">
        <v>5</v>
      </c>
      <c r="B23" s="62">
        <f>IF($D23="","",VLOOKUP($D23,'[2]女雙準備名單'!$A$7:$V$23,20))</f>
        <v>0</v>
      </c>
      <c r="C23" s="62">
        <f>IF($D23="","",VLOOKUP($D23,'[2]女雙準備名單'!$A$7:$V$23,21))</f>
        <v>0</v>
      </c>
      <c r="D23" s="63">
        <v>3</v>
      </c>
      <c r="E23" s="64" t="str">
        <f>UPPER(IF($D23="","",VLOOKUP($D23,'[2]女雙準備名單'!$A$7:$V$23,2)))</f>
        <v>陳韻雯</v>
      </c>
      <c r="F23" s="65"/>
      <c r="G23" s="64" t="str">
        <f>IF($D23="","",VLOOKUP($D23,'[2]女雙準備名單'!$A$7:$V$23,4))</f>
        <v>LuLu網球</v>
      </c>
      <c r="H23" s="66"/>
      <c r="I23" s="67"/>
      <c r="J23" s="68"/>
      <c r="K23" s="67"/>
      <c r="L23" s="93"/>
      <c r="M23" s="67">
        <v>60</v>
      </c>
      <c r="N23" s="93"/>
      <c r="O23" s="67"/>
      <c r="P23" s="106"/>
      <c r="Q23" s="70"/>
    </row>
    <row r="24" spans="1:17" s="71" customFormat="1" ht="9" customHeight="1">
      <c r="A24" s="73"/>
      <c r="B24" s="74"/>
      <c r="C24" s="74"/>
      <c r="D24" s="74"/>
      <c r="E24" s="64" t="str">
        <f>UPPER(IF($D23="","",VLOOKUP($D23,'[2]女雙準備名單'!$A$7:$V$23,7)))</f>
        <v>飯田美由貴</v>
      </c>
      <c r="F24" s="65"/>
      <c r="G24" s="64" t="str">
        <f>IF($D23="","",VLOOKUP($D23,'[2]女雙準備名單'!$A$7:$V$23,9))</f>
        <v>LuLu網球</v>
      </c>
      <c r="H24" s="75"/>
      <c r="I24" s="76">
        <f>IF(H24="a",E23,IF(H24="b",E25,""))</f>
      </c>
      <c r="J24" s="77"/>
      <c r="K24" s="67"/>
      <c r="L24" s="93"/>
      <c r="M24" s="67"/>
      <c r="N24" s="93"/>
      <c r="O24" s="67"/>
      <c r="P24" s="106"/>
      <c r="Q24" s="70"/>
    </row>
    <row r="25" spans="1:17" s="71" customFormat="1" ht="9" customHeight="1">
      <c r="A25" s="73"/>
      <c r="B25" s="74"/>
      <c r="C25" s="74"/>
      <c r="D25" s="74"/>
      <c r="E25" s="80"/>
      <c r="F25" s="81"/>
      <c r="G25" s="80"/>
      <c r="H25" s="82"/>
      <c r="I25" s="83" t="str">
        <f>UPPER(IF(OR(H26="a",H26="as"),E23,IF(OR(H26="b",H26="bs"),E27,)))</f>
        <v>陳韻雯</v>
      </c>
      <c r="J25" s="84"/>
      <c r="K25" s="67"/>
      <c r="L25" s="93"/>
      <c r="M25" s="67"/>
      <c r="N25" s="93"/>
      <c r="O25" s="67"/>
      <c r="P25" s="106"/>
      <c r="Q25" s="70"/>
    </row>
    <row r="26" spans="1:17" s="71" customFormat="1" ht="9" customHeight="1">
      <c r="A26" s="73"/>
      <c r="B26" s="85"/>
      <c r="C26" s="85"/>
      <c r="D26" s="85"/>
      <c r="E26" s="67"/>
      <c r="F26" s="86"/>
      <c r="G26" s="87" t="s">
        <v>14</v>
      </c>
      <c r="H26" s="88" t="s">
        <v>76</v>
      </c>
      <c r="I26" s="89" t="str">
        <f>UPPER(IF(OR(H26="a",H26="as"),E24,IF(OR(H26="b",H26="bs"),E28,)))</f>
        <v>飯田美由貴</v>
      </c>
      <c r="J26" s="90"/>
      <c r="K26" s="80"/>
      <c r="L26" s="93"/>
      <c r="M26" s="67"/>
      <c r="N26" s="93"/>
      <c r="O26" s="67"/>
      <c r="P26" s="106"/>
      <c r="Q26" s="70"/>
    </row>
    <row r="27" spans="1:17" s="71" customFormat="1" ht="9" customHeight="1">
      <c r="A27" s="73">
        <v>6</v>
      </c>
      <c r="B27" s="62">
        <f>IF($D27="","",VLOOKUP($D27,'[2]女雙準備名單'!$A$7:$V$23,20))</f>
        <v>0</v>
      </c>
      <c r="C27" s="62">
        <f>IF($D27="","",VLOOKUP($D27,'[2]女雙準備名單'!$A$7:$V$23,21))</f>
        <v>0</v>
      </c>
      <c r="D27" s="63">
        <v>13</v>
      </c>
      <c r="E27" s="62" t="str">
        <f>UPPER(IF($D27="","",VLOOKUP($D27,'[2]女雙準備名單'!$A$7:$V$23,2)))</f>
        <v>BYE</v>
      </c>
      <c r="F27" s="91"/>
      <c r="G27" s="62">
        <f>IF($D27="","",VLOOKUP($D27,'[2]女雙準備名單'!$A$7:$V$23,4))</f>
        <v>0</v>
      </c>
      <c r="H27" s="92"/>
      <c r="I27" s="80"/>
      <c r="J27" s="93"/>
      <c r="K27" s="94"/>
      <c r="L27" s="103"/>
      <c r="M27" s="67"/>
      <c r="N27" s="93"/>
      <c r="O27" s="67"/>
      <c r="P27" s="106"/>
      <c r="Q27" s="70"/>
    </row>
    <row r="28" spans="1:17" s="71" customFormat="1" ht="9" customHeight="1">
      <c r="A28" s="73"/>
      <c r="B28" s="74"/>
      <c r="C28" s="74"/>
      <c r="D28" s="74"/>
      <c r="E28" s="62" t="str">
        <f>UPPER(IF($D27="","",VLOOKUP($D27,'[2]女雙準備名單'!$A$7:$V$23,7)))</f>
        <v>BYE</v>
      </c>
      <c r="F28" s="91"/>
      <c r="G28" s="62">
        <f>IF($D27="","",VLOOKUP($D27,'[2]女雙準備名單'!$A$7:$V$23,9))</f>
        <v>0</v>
      </c>
      <c r="H28" s="75"/>
      <c r="I28" s="80"/>
      <c r="J28" s="93"/>
      <c r="K28" s="95"/>
      <c r="L28" s="105"/>
      <c r="M28" s="67"/>
      <c r="N28" s="93"/>
      <c r="O28" s="67"/>
      <c r="P28" s="106"/>
      <c r="Q28" s="70"/>
    </row>
    <row r="29" spans="1:17" s="71" customFormat="1" ht="9" customHeight="1">
      <c r="A29" s="73"/>
      <c r="B29" s="74"/>
      <c r="C29" s="74"/>
      <c r="D29" s="97"/>
      <c r="E29" s="80"/>
      <c r="F29" s="81"/>
      <c r="G29" s="80"/>
      <c r="H29" s="98"/>
      <c r="I29" s="67"/>
      <c r="J29" s="99"/>
      <c r="K29" s="83" t="str">
        <f>UPPER(IF(OR(J30="a",J30="as"),I25,IF(OR(J30="b",J30="bs"),I33,)))</f>
        <v>陳韻雯</v>
      </c>
      <c r="L29" s="93"/>
      <c r="M29" s="67"/>
      <c r="N29" s="93"/>
      <c r="O29" s="67"/>
      <c r="P29" s="106"/>
      <c r="Q29" s="70"/>
    </row>
    <row r="30" spans="1:17" s="71" customFormat="1" ht="9" customHeight="1">
      <c r="A30" s="73"/>
      <c r="B30" s="85"/>
      <c r="C30" s="85"/>
      <c r="D30" s="100"/>
      <c r="E30" s="67"/>
      <c r="F30" s="86"/>
      <c r="G30" s="67"/>
      <c r="H30" s="101"/>
      <c r="I30" s="87" t="s">
        <v>14</v>
      </c>
      <c r="J30" s="88" t="s">
        <v>80</v>
      </c>
      <c r="K30" s="89" t="str">
        <f>UPPER(IF(OR(J30="a",J30="as"),I26,IF(OR(J30="b",J30="bs"),I34,)))</f>
        <v>飯田美由貴</v>
      </c>
      <c r="L30" s="104"/>
      <c r="M30" s="80"/>
      <c r="N30" s="93"/>
      <c r="O30" s="67"/>
      <c r="P30" s="106"/>
      <c r="Q30" s="70"/>
    </row>
    <row r="31" spans="1:17" s="71" customFormat="1" ht="9" customHeight="1">
      <c r="A31" s="73">
        <v>7</v>
      </c>
      <c r="B31" s="62">
        <f>IF($D31="","",VLOOKUP($D31,'[2]女雙準備名單'!$A$7:$V$23,20))</f>
        <v>0</v>
      </c>
      <c r="C31" s="62">
        <f>IF($D31="","",VLOOKUP($D31,'[2]女雙準備名單'!$A$7:$V$23,21))</f>
        <v>0</v>
      </c>
      <c r="D31" s="63">
        <v>7</v>
      </c>
      <c r="E31" s="62" t="str">
        <f>UPPER(IF($D31="","",VLOOKUP($D31,'[2]女雙準備名單'!$A$7:$V$23,2)))</f>
        <v>黃慧華</v>
      </c>
      <c r="F31" s="91"/>
      <c r="G31" s="62">
        <f>IF($D31="","",VLOOKUP($D31,'[2]女雙準備名單'!$A$7:$V$23,4))</f>
        <v>0</v>
      </c>
      <c r="H31" s="66"/>
      <c r="I31" s="67"/>
      <c r="J31" s="93"/>
      <c r="K31" s="67" t="s">
        <v>81</v>
      </c>
      <c r="L31" s="107"/>
      <c r="M31" s="94"/>
      <c r="N31" s="93"/>
      <c r="O31" s="67"/>
      <c r="P31" s="106"/>
      <c r="Q31" s="70"/>
    </row>
    <row r="32" spans="1:17" s="71" customFormat="1" ht="9" customHeight="1">
      <c r="A32" s="73"/>
      <c r="B32" s="74"/>
      <c r="C32" s="74"/>
      <c r="D32" s="74"/>
      <c r="E32" s="62" t="str">
        <f>UPPER(IF($D31="","",VLOOKUP($D31,'[2]女雙準備名單'!$A$7:$V$23,7)))</f>
        <v>林敏</v>
      </c>
      <c r="F32" s="91"/>
      <c r="G32" s="62">
        <f>IF($D31="","",VLOOKUP($D31,'[2]女雙準備名單'!$A$7:$V$23,9))</f>
        <v>0</v>
      </c>
      <c r="H32" s="75"/>
      <c r="I32" s="76">
        <f>IF(H32="a",E31,IF(H32="b",E33,""))</f>
      </c>
      <c r="J32" s="93"/>
      <c r="K32" s="67"/>
      <c r="L32" s="77"/>
      <c r="M32" s="80"/>
      <c r="N32" s="93"/>
      <c r="O32" s="67"/>
      <c r="P32" s="106"/>
      <c r="Q32" s="70"/>
    </row>
    <row r="33" spans="1:17" s="71" customFormat="1" ht="9" customHeight="1">
      <c r="A33" s="73"/>
      <c r="B33" s="74"/>
      <c r="C33" s="74"/>
      <c r="D33" s="97"/>
      <c r="E33" s="80"/>
      <c r="F33" s="81"/>
      <c r="G33" s="80"/>
      <c r="H33" s="82"/>
      <c r="I33" s="83" t="str">
        <f>UPPER(IF(OR(H34="a",H34="as"),E31,IF(OR(H34="b",H34="bs"),E35,)))</f>
        <v>黃慧華</v>
      </c>
      <c r="J33" s="103"/>
      <c r="K33" s="67"/>
      <c r="L33" s="77"/>
      <c r="M33" s="80"/>
      <c r="N33" s="93"/>
      <c r="O33" s="67"/>
      <c r="P33" s="106"/>
      <c r="Q33" s="70"/>
    </row>
    <row r="34" spans="1:17" s="71" customFormat="1" ht="9" customHeight="1">
      <c r="A34" s="73"/>
      <c r="B34" s="85"/>
      <c r="C34" s="85"/>
      <c r="D34" s="100"/>
      <c r="E34" s="67"/>
      <c r="F34" s="86"/>
      <c r="G34" s="87" t="s">
        <v>14</v>
      </c>
      <c r="H34" s="88" t="s">
        <v>80</v>
      </c>
      <c r="I34" s="89" t="str">
        <f>UPPER(IF(OR(H34="a",H34="as"),E32,IF(OR(H34="b",H34="bs"),E36,)))</f>
        <v>林敏</v>
      </c>
      <c r="J34" s="104"/>
      <c r="K34" s="80"/>
      <c r="L34" s="77"/>
      <c r="M34" s="80"/>
      <c r="N34" s="93"/>
      <c r="O34" s="67"/>
      <c r="P34" s="106"/>
      <c r="Q34" s="70"/>
    </row>
    <row r="35" spans="1:17" s="71" customFormat="1" ht="9" customHeight="1">
      <c r="A35" s="73">
        <v>8</v>
      </c>
      <c r="B35" s="62">
        <f>IF($D35="","",VLOOKUP($D35,'[2]女雙準備名單'!$A$7:$V$23,20))</f>
        <v>0</v>
      </c>
      <c r="C35" s="62">
        <f>IF($D35="","",VLOOKUP($D35,'[2]女雙準備名單'!$A$7:$V$23,21))</f>
        <v>0</v>
      </c>
      <c r="D35" s="63">
        <v>14</v>
      </c>
      <c r="E35" s="62" t="str">
        <f>UPPER(IF($D35="","",VLOOKUP($D35,'[2]女雙準備名單'!$A$7:$V$23,2)))</f>
        <v>BYE</v>
      </c>
      <c r="F35" s="91"/>
      <c r="G35" s="62">
        <f>IF($D35="","",VLOOKUP($D35,'[2]女雙準備名單'!$A$7:$V$23,4))</f>
        <v>0</v>
      </c>
      <c r="H35" s="92"/>
      <c r="I35" s="80"/>
      <c r="J35" s="77"/>
      <c r="K35" s="94"/>
      <c r="L35" s="84"/>
      <c r="M35" s="80"/>
      <c r="N35" s="93"/>
      <c r="O35" s="67"/>
      <c r="P35" s="106"/>
      <c r="Q35" s="70"/>
    </row>
    <row r="36" spans="1:17" s="71" customFormat="1" ht="9" customHeight="1">
      <c r="A36" s="73"/>
      <c r="B36" s="74"/>
      <c r="C36" s="74"/>
      <c r="D36" s="74"/>
      <c r="E36" s="62" t="str">
        <f>UPPER(IF($D35="","",VLOOKUP($D35,'[2]女雙準備名單'!$A$7:$V$23,7)))</f>
        <v>BYE</v>
      </c>
      <c r="F36" s="91"/>
      <c r="G36" s="62">
        <f>IF($D35="","",VLOOKUP($D35,'[2]女雙準備名單'!$A$7:$V$23,9))</f>
        <v>0</v>
      </c>
      <c r="H36" s="75"/>
      <c r="I36" s="80"/>
      <c r="J36" s="77"/>
      <c r="K36" s="95"/>
      <c r="L36" s="96"/>
      <c r="M36" s="80"/>
      <c r="N36" s="93"/>
      <c r="O36" s="67"/>
      <c r="P36" s="106"/>
      <c r="Q36" s="70"/>
    </row>
    <row r="37" spans="1:17" s="71" customFormat="1" ht="9" customHeight="1">
      <c r="A37" s="73"/>
      <c r="B37" s="74"/>
      <c r="C37" s="74"/>
      <c r="D37" s="97"/>
      <c r="E37" s="80"/>
      <c r="F37" s="81"/>
      <c r="G37" s="80"/>
      <c r="H37" s="98"/>
      <c r="I37" s="67"/>
      <c r="J37" s="68"/>
      <c r="K37" s="80"/>
      <c r="L37" s="77"/>
      <c r="M37" s="77"/>
      <c r="N37" s="99"/>
      <c r="O37" s="83" t="str">
        <f>UPPER(IF(OR(N38="a",N38="as"),M21,IF(OR(N38="b",N38="bs"),M53,)))</f>
        <v>黃中燕</v>
      </c>
      <c r="P37" s="108"/>
      <c r="Q37" s="70"/>
    </row>
    <row r="38" spans="1:17" s="71" customFormat="1" ht="9" customHeight="1">
      <c r="A38" s="73"/>
      <c r="B38" s="85"/>
      <c r="C38" s="85"/>
      <c r="D38" s="100"/>
      <c r="E38" s="67"/>
      <c r="F38" s="86"/>
      <c r="G38" s="67"/>
      <c r="H38" s="101"/>
      <c r="I38" s="67"/>
      <c r="J38" s="68"/>
      <c r="K38" s="80"/>
      <c r="L38" s="77"/>
      <c r="M38" s="87" t="s">
        <v>14</v>
      </c>
      <c r="N38" s="88" t="s">
        <v>80</v>
      </c>
      <c r="O38" s="89" t="str">
        <f>UPPER(IF(OR(N38="a",N38="as"),M22,IF(OR(N38="b",N38="bs"),M54,)))</f>
        <v>何利雪莉</v>
      </c>
      <c r="P38" s="109"/>
      <c r="Q38" s="70"/>
    </row>
    <row r="39" spans="1:17" s="71" customFormat="1" ht="9" customHeight="1">
      <c r="A39" s="73">
        <v>9</v>
      </c>
      <c r="B39" s="62">
        <f>IF($D39="","",VLOOKUP($D39,'[2]女雙準備名單'!$A$7:$V$23,20))</f>
        <v>0</v>
      </c>
      <c r="C39" s="62">
        <f>IF($D39="","",VLOOKUP($D39,'[2]女雙準備名單'!$A$7:$V$23,21))</f>
        <v>0</v>
      </c>
      <c r="D39" s="63">
        <v>5</v>
      </c>
      <c r="E39" s="62" t="str">
        <f>UPPER(IF($D39="","",VLOOKUP($D39,'[2]女雙準備名單'!$A$7:$V$23,2)))</f>
        <v>黃亞苓</v>
      </c>
      <c r="F39" s="91"/>
      <c r="G39" s="62" t="str">
        <f>IF($D39="","",VLOOKUP($D39,'[2]女雙準備名單'!$A$7:$V$23,4))</f>
        <v>銳朋聯誼會</v>
      </c>
      <c r="H39" s="66"/>
      <c r="I39" s="67"/>
      <c r="J39" s="68"/>
      <c r="K39" s="67"/>
      <c r="L39" s="68"/>
      <c r="M39" s="67"/>
      <c r="N39" s="93"/>
      <c r="O39" s="94" t="s">
        <v>87</v>
      </c>
      <c r="P39" s="106"/>
      <c r="Q39" s="70"/>
    </row>
    <row r="40" spans="1:17" s="71" customFormat="1" ht="9" customHeight="1">
      <c r="A40" s="73"/>
      <c r="B40" s="74"/>
      <c r="C40" s="74"/>
      <c r="D40" s="74"/>
      <c r="E40" s="62" t="str">
        <f>UPPER(IF($D39="","",VLOOKUP($D39,'[2]女雙準備名單'!$A$7:$V$23,7)))</f>
        <v>詹培智</v>
      </c>
      <c r="F40" s="91"/>
      <c r="G40" s="62" t="str">
        <f>IF($D39="","",VLOOKUP($D39,'[2]女雙準備名單'!$A$7:$V$23,9))</f>
        <v>銳朋聯誼會</v>
      </c>
      <c r="H40" s="75"/>
      <c r="I40" s="76">
        <f>IF(H40="a",E39,IF(H40="b",E41,""))</f>
      </c>
      <c r="J40" s="77"/>
      <c r="K40" s="67"/>
      <c r="L40" s="68"/>
      <c r="M40" s="67"/>
      <c r="N40" s="93"/>
      <c r="O40" s="95"/>
      <c r="P40" s="110"/>
      <c r="Q40" s="70"/>
    </row>
    <row r="41" spans="1:17" s="71" customFormat="1" ht="9" customHeight="1">
      <c r="A41" s="73"/>
      <c r="B41" s="74"/>
      <c r="C41" s="74"/>
      <c r="D41" s="97"/>
      <c r="E41" s="80"/>
      <c r="F41" s="81"/>
      <c r="G41" s="80"/>
      <c r="H41" s="82"/>
      <c r="I41" s="83" t="str">
        <f>UPPER(IF(OR(H42="a",H42="as"),E39,IF(OR(H42="b",H42="bs"),E43,)))</f>
        <v>黃亞苓</v>
      </c>
      <c r="J41" s="84"/>
      <c r="K41" s="67"/>
      <c r="L41" s="68"/>
      <c r="M41" s="67"/>
      <c r="N41" s="93"/>
      <c r="O41" s="67"/>
      <c r="P41" s="106"/>
      <c r="Q41" s="70"/>
    </row>
    <row r="42" spans="1:17" s="71" customFormat="1" ht="9" customHeight="1">
      <c r="A42" s="73"/>
      <c r="B42" s="85"/>
      <c r="C42" s="85"/>
      <c r="D42" s="100"/>
      <c r="E42" s="67"/>
      <c r="F42" s="86"/>
      <c r="G42" s="87" t="s">
        <v>14</v>
      </c>
      <c r="H42" s="88" t="s">
        <v>80</v>
      </c>
      <c r="I42" s="89" t="str">
        <f>UPPER(IF(OR(H42="a",H42="as"),E40,IF(OR(H42="b",H42="bs"),E44,)))</f>
        <v>詹培智</v>
      </c>
      <c r="J42" s="90"/>
      <c r="K42" s="80"/>
      <c r="L42" s="77"/>
      <c r="M42" s="67"/>
      <c r="N42" s="93"/>
      <c r="O42" s="67"/>
      <c r="P42" s="106"/>
      <c r="Q42" s="70"/>
    </row>
    <row r="43" spans="1:17" s="71" customFormat="1" ht="9" customHeight="1">
      <c r="A43" s="73">
        <v>10</v>
      </c>
      <c r="B43" s="62">
        <f>IF($D43="","",VLOOKUP($D43,'[2]女雙準備名單'!$A$7:$V$23,20))</f>
        <v>0</v>
      </c>
      <c r="C43" s="62">
        <f>IF($D43="","",VLOOKUP($D43,'[2]女雙準備名單'!$A$7:$V$23,21))</f>
        <v>0</v>
      </c>
      <c r="D43" s="63">
        <v>12</v>
      </c>
      <c r="E43" s="62" t="str">
        <f>UPPER(IF($D43="","",VLOOKUP($D43,'[2]女雙準備名單'!$A$7:$V$23,2)))</f>
        <v>唐葳 </v>
      </c>
      <c r="F43" s="91"/>
      <c r="G43" s="62" t="str">
        <f>IF($D43="","",VLOOKUP($D43,'[2]女雙準備名單'!$A$7:$V$23,4))</f>
        <v>大湖國小</v>
      </c>
      <c r="H43" s="92"/>
      <c r="I43" s="80">
        <v>62</v>
      </c>
      <c r="J43" s="93"/>
      <c r="K43" s="94"/>
      <c r="L43" s="84"/>
      <c r="M43" s="67"/>
      <c r="N43" s="93"/>
      <c r="O43" s="67"/>
      <c r="P43" s="106"/>
      <c r="Q43" s="70"/>
    </row>
    <row r="44" spans="1:17" s="71" customFormat="1" ht="9" customHeight="1">
      <c r="A44" s="73"/>
      <c r="B44" s="74"/>
      <c r="C44" s="74"/>
      <c r="D44" s="74"/>
      <c r="E44" s="62" t="str">
        <f>UPPER(IF($D43="","",VLOOKUP($D43,'[2]女雙準備名單'!$A$7:$V$23,7)))</f>
        <v>張元瑋</v>
      </c>
      <c r="F44" s="91"/>
      <c r="G44" s="62" t="str">
        <f>IF($D43="","",VLOOKUP($D43,'[2]女雙準備名單'!$A$7:$V$23,9))</f>
        <v>至善國中</v>
      </c>
      <c r="H44" s="75"/>
      <c r="I44" s="80"/>
      <c r="J44" s="93"/>
      <c r="K44" s="95"/>
      <c r="L44" s="96"/>
      <c r="M44" s="67"/>
      <c r="N44" s="93"/>
      <c r="O44" s="67"/>
      <c r="P44" s="106"/>
      <c r="Q44" s="70"/>
    </row>
    <row r="45" spans="1:17" s="71" customFormat="1" ht="9" customHeight="1">
      <c r="A45" s="73"/>
      <c r="B45" s="74"/>
      <c r="C45" s="74"/>
      <c r="D45" s="97"/>
      <c r="E45" s="80"/>
      <c r="F45" s="81"/>
      <c r="G45" s="80"/>
      <c r="H45" s="98"/>
      <c r="I45" s="67"/>
      <c r="J45" s="99"/>
      <c r="K45" s="83" t="str">
        <f>UPPER(IF(OR(J46="a",J46="as"),I41,IF(OR(J46="b",J46="bs"),I49,)))</f>
        <v>黃亞苓</v>
      </c>
      <c r="L45" s="77"/>
      <c r="M45" s="67"/>
      <c r="N45" s="93"/>
      <c r="O45" s="67"/>
      <c r="P45" s="106"/>
      <c r="Q45" s="70"/>
    </row>
    <row r="46" spans="1:17" s="71" customFormat="1" ht="9" customHeight="1">
      <c r="A46" s="73"/>
      <c r="B46" s="85"/>
      <c r="C46" s="85"/>
      <c r="D46" s="100"/>
      <c r="E46" s="67"/>
      <c r="F46" s="86"/>
      <c r="G46" s="67"/>
      <c r="H46" s="101"/>
      <c r="I46" s="87" t="s">
        <v>14</v>
      </c>
      <c r="J46" s="88" t="s">
        <v>80</v>
      </c>
      <c r="K46" s="89" t="str">
        <f>UPPER(IF(OR(J46="a",J46="as"),I42,IF(OR(J46="b",J46="bs"),I50,)))</f>
        <v>詹培智</v>
      </c>
      <c r="L46" s="90"/>
      <c r="M46" s="80"/>
      <c r="N46" s="93"/>
      <c r="O46" s="67"/>
      <c r="P46" s="106"/>
      <c r="Q46" s="70"/>
    </row>
    <row r="47" spans="1:17" s="71" customFormat="1" ht="9" customHeight="1">
      <c r="A47" s="73">
        <v>11</v>
      </c>
      <c r="B47" s="62">
        <f>IF($D47="","",VLOOKUP($D47,'[2]女雙準備名單'!$A$7:$V$23,20))</f>
        <v>0</v>
      </c>
      <c r="C47" s="62">
        <f>IF($D47="","",VLOOKUP($D47,'[2]女雙準備名單'!$A$7:$V$23,21))</f>
        <v>0</v>
      </c>
      <c r="D47" s="63">
        <v>8</v>
      </c>
      <c r="E47" s="62" t="str">
        <f>UPPER(IF($D47="","",VLOOKUP($D47,'[2]女雙準備名單'!$A$7:$V$23,2)))</f>
        <v>林孟儒</v>
      </c>
      <c r="F47" s="91"/>
      <c r="G47" s="62" t="str">
        <f>IF($D47="","",VLOOKUP($D47,'[2]女雙準備名單'!$A$7:$V$23,4))</f>
        <v>台科大</v>
      </c>
      <c r="H47" s="66"/>
      <c r="I47" s="67"/>
      <c r="J47" s="93"/>
      <c r="K47" s="67">
        <v>60</v>
      </c>
      <c r="L47" s="93"/>
      <c r="M47" s="94"/>
      <c r="N47" s="93"/>
      <c r="O47" s="67"/>
      <c r="P47" s="106"/>
      <c r="Q47" s="70"/>
    </row>
    <row r="48" spans="1:17" s="71" customFormat="1" ht="9" customHeight="1">
      <c r="A48" s="73"/>
      <c r="B48" s="74"/>
      <c r="C48" s="74"/>
      <c r="D48" s="74"/>
      <c r="E48" s="62" t="str">
        <f>UPPER(IF($D47="","",VLOOKUP($D47,'[2]女雙準備名單'!$A$7:$V$23,7)))</f>
        <v>周姝妤</v>
      </c>
      <c r="F48" s="91"/>
      <c r="G48" s="62">
        <f>IF($D47="","",VLOOKUP($D47,'[2]女雙準備名單'!$A$7:$V$23,9))</f>
        <v>0</v>
      </c>
      <c r="H48" s="75"/>
      <c r="I48" s="76">
        <f>IF(H48="a",E47,IF(H48="b",E49,""))</f>
      </c>
      <c r="J48" s="93"/>
      <c r="K48" s="67"/>
      <c r="L48" s="93"/>
      <c r="M48" s="80"/>
      <c r="N48" s="93"/>
      <c r="O48" s="67"/>
      <c r="P48" s="106"/>
      <c r="Q48" s="70"/>
    </row>
    <row r="49" spans="1:17" s="71" customFormat="1" ht="9" customHeight="1">
      <c r="A49" s="73"/>
      <c r="B49" s="74"/>
      <c r="C49" s="74"/>
      <c r="D49" s="74"/>
      <c r="E49" s="80"/>
      <c r="F49" s="81"/>
      <c r="G49" s="80"/>
      <c r="H49" s="82"/>
      <c r="I49" s="83" t="str">
        <f>UPPER(IF(OR(H50="a",H50="as"),E47,IF(OR(H50="b",H50="bs"),E51,)))</f>
        <v>林孟儒</v>
      </c>
      <c r="J49" s="103"/>
      <c r="K49" s="67"/>
      <c r="L49" s="93"/>
      <c r="M49" s="80"/>
      <c r="N49" s="93"/>
      <c r="O49" s="67"/>
      <c r="P49" s="106"/>
      <c r="Q49" s="70"/>
    </row>
    <row r="50" spans="1:17" s="71" customFormat="1" ht="9" customHeight="1">
      <c r="A50" s="73"/>
      <c r="B50" s="85"/>
      <c r="C50" s="85"/>
      <c r="D50" s="85"/>
      <c r="E50" s="67"/>
      <c r="F50" s="86"/>
      <c r="G50" s="87" t="s">
        <v>14</v>
      </c>
      <c r="H50" s="88" t="s">
        <v>80</v>
      </c>
      <c r="I50" s="89" t="str">
        <f>UPPER(IF(OR(H50="a",H50="as"),E48,IF(OR(H50="b",H50="bs"),E52,)))</f>
        <v>周姝妤</v>
      </c>
      <c r="J50" s="104"/>
      <c r="K50" s="80"/>
      <c r="L50" s="93"/>
      <c r="M50" s="80"/>
      <c r="N50" s="93"/>
      <c r="O50" s="67"/>
      <c r="P50" s="106"/>
      <c r="Q50" s="70"/>
    </row>
    <row r="51" spans="1:17" s="71" customFormat="1" ht="9" customHeight="1">
      <c r="A51" s="61">
        <v>12</v>
      </c>
      <c r="B51" s="62">
        <f>IF($D51="","",VLOOKUP($D51,'[2]女雙準備名單'!$A$7:$V$23,20))</f>
        <v>0</v>
      </c>
      <c r="C51" s="62">
        <f>IF($D51="","",VLOOKUP($D51,'[2]女雙準備名單'!$A$7:$V$23,21))</f>
        <v>0</v>
      </c>
      <c r="D51" s="63">
        <v>11</v>
      </c>
      <c r="E51" s="64" t="str">
        <f>UPPER(IF($D51="","",VLOOKUP($D51,'[2]女雙準備名單'!$A$7:$V$23,2)))</f>
        <v>毛詠</v>
      </c>
      <c r="F51" s="65"/>
      <c r="G51" s="64">
        <f>IF($D51="","",VLOOKUP($D51,'[2]女雙準備名單'!$A$7:$V$23,4))</f>
        <v>0</v>
      </c>
      <c r="H51" s="92"/>
      <c r="I51" s="80" t="s">
        <v>81</v>
      </c>
      <c r="J51" s="77"/>
      <c r="K51" s="94"/>
      <c r="L51" s="103"/>
      <c r="M51" s="80"/>
      <c r="N51" s="93"/>
      <c r="O51" s="67"/>
      <c r="P51" s="106"/>
      <c r="Q51" s="70"/>
    </row>
    <row r="52" spans="1:17" s="71" customFormat="1" ht="9" customHeight="1">
      <c r="A52" s="73"/>
      <c r="B52" s="74"/>
      <c r="C52" s="74"/>
      <c r="D52" s="74"/>
      <c r="E52" s="64" t="str">
        <f>UPPER(IF($D51="","",VLOOKUP($D51,'[2]女雙準備名單'!$A$7:$V$23,7)))</f>
        <v>林郁如</v>
      </c>
      <c r="F52" s="65"/>
      <c r="G52" s="64">
        <f>IF($D51="","",VLOOKUP($D51,'[2]女雙準備名單'!$A$7:$V$23,9))</f>
        <v>0</v>
      </c>
      <c r="H52" s="75"/>
      <c r="I52" s="80"/>
      <c r="J52" s="77"/>
      <c r="K52" s="95"/>
      <c r="L52" s="105"/>
      <c r="M52" s="80"/>
      <c r="N52" s="93"/>
      <c r="O52" s="67"/>
      <c r="P52" s="106"/>
      <c r="Q52" s="70"/>
    </row>
    <row r="53" spans="1:17" s="71" customFormat="1" ht="9" customHeight="1">
      <c r="A53" s="73"/>
      <c r="B53" s="74"/>
      <c r="C53" s="74"/>
      <c r="D53" s="74"/>
      <c r="E53" s="80"/>
      <c r="F53" s="81"/>
      <c r="G53" s="80"/>
      <c r="H53" s="98"/>
      <c r="I53" s="67"/>
      <c r="J53" s="68"/>
      <c r="K53" s="80"/>
      <c r="L53" s="99"/>
      <c r="M53" s="83" t="str">
        <f>UPPER(IF(OR(L54="a",L54="as"),K45,IF(OR(L54="b",L54="bs"),K61,)))</f>
        <v>黃亞苓</v>
      </c>
      <c r="N53" s="93"/>
      <c r="O53" s="67"/>
      <c r="P53" s="106"/>
      <c r="Q53" s="70"/>
    </row>
    <row r="54" spans="1:17" s="71" customFormat="1" ht="9" customHeight="1">
      <c r="A54" s="73"/>
      <c r="B54" s="85"/>
      <c r="C54" s="85"/>
      <c r="D54" s="85"/>
      <c r="E54" s="67"/>
      <c r="F54" s="86"/>
      <c r="G54" s="67"/>
      <c r="H54" s="101"/>
      <c r="I54" s="67"/>
      <c r="J54" s="68"/>
      <c r="K54" s="87" t="s">
        <v>14</v>
      </c>
      <c r="L54" s="88" t="s">
        <v>80</v>
      </c>
      <c r="M54" s="89" t="str">
        <f>UPPER(IF(OR(L54="a",L54="as"),K46,IF(OR(L54="b",L54="bs"),K62,)))</f>
        <v>詹培智</v>
      </c>
      <c r="N54" s="104"/>
      <c r="O54" s="80"/>
      <c r="P54" s="106"/>
      <c r="Q54" s="70"/>
    </row>
    <row r="55" spans="1:17" s="71" customFormat="1" ht="9" customHeight="1">
      <c r="A55" s="73">
        <v>13</v>
      </c>
      <c r="B55" s="62">
        <f>IF($D55="","",VLOOKUP($D55,'[2]女雙準備名單'!$A$7:$V$23,20))</f>
        <v>0</v>
      </c>
      <c r="C55" s="62">
        <f>IF($D55="","",VLOOKUP($D55,'[2]女雙準備名單'!$A$7:$V$23,21))</f>
        <v>0</v>
      </c>
      <c r="D55" s="63">
        <v>6</v>
      </c>
      <c r="E55" s="62" t="str">
        <f>UPPER(IF($D55="","",VLOOKUP($D55,'[2]女雙準備名單'!$A$7:$V$23,2)))</f>
        <v>張珮洵</v>
      </c>
      <c r="F55" s="91"/>
      <c r="G55" s="62" t="str">
        <f>IF($D55="","",VLOOKUP($D55,'[2]女雙準備名單'!$A$7:$V$23,4))</f>
        <v>LuLu網球</v>
      </c>
      <c r="H55" s="66"/>
      <c r="I55" s="67"/>
      <c r="J55" s="68"/>
      <c r="K55" s="67"/>
      <c r="L55" s="93"/>
      <c r="M55" s="67" t="s">
        <v>81</v>
      </c>
      <c r="N55" s="107"/>
      <c r="O55" s="67"/>
      <c r="P55" s="78"/>
      <c r="Q55" s="70"/>
    </row>
    <row r="56" spans="1:17" s="71" customFormat="1" ht="9" customHeight="1">
      <c r="A56" s="73"/>
      <c r="B56" s="74"/>
      <c r="C56" s="74"/>
      <c r="D56" s="74"/>
      <c r="E56" s="62" t="str">
        <f>UPPER(IF($D55="","",VLOOKUP($D55,'[2]女雙準備名單'!$A$7:$V$23,7)))</f>
        <v>陳清容</v>
      </c>
      <c r="F56" s="91"/>
      <c r="G56" s="62" t="str">
        <f>IF($D55="","",VLOOKUP($D55,'[2]女雙準備名單'!$A$7:$V$23,9))</f>
        <v>LuLu網球</v>
      </c>
      <c r="H56" s="75"/>
      <c r="I56" s="76">
        <f>IF(H56="a",E55,IF(H56="b",E57,""))</f>
      </c>
      <c r="J56" s="77"/>
      <c r="K56" s="67"/>
      <c r="L56" s="93"/>
      <c r="M56" s="67"/>
      <c r="N56" s="77"/>
      <c r="O56" s="67"/>
      <c r="P56" s="78"/>
      <c r="Q56" s="70"/>
    </row>
    <row r="57" spans="1:17" s="71" customFormat="1" ht="9" customHeight="1">
      <c r="A57" s="73"/>
      <c r="B57" s="74"/>
      <c r="C57" s="74"/>
      <c r="D57" s="97"/>
      <c r="E57" s="80"/>
      <c r="F57" s="81"/>
      <c r="G57" s="80"/>
      <c r="H57" s="82"/>
      <c r="I57" s="83" t="str">
        <f>UPPER(IF(OR(H58="a",H58="as"),E55,IF(OR(H58="b",H58="bs"),E59,)))</f>
        <v>余淑貞</v>
      </c>
      <c r="J57" s="84"/>
      <c r="K57" s="67"/>
      <c r="L57" s="93"/>
      <c r="M57" s="67"/>
      <c r="N57" s="77"/>
      <c r="O57" s="67"/>
      <c r="P57" s="78"/>
      <c r="Q57" s="70"/>
    </row>
    <row r="58" spans="1:17" s="71" customFormat="1" ht="9" customHeight="1">
      <c r="A58" s="73"/>
      <c r="B58" s="85"/>
      <c r="C58" s="85"/>
      <c r="D58" s="100"/>
      <c r="E58" s="67"/>
      <c r="F58" s="86"/>
      <c r="G58" s="87" t="s">
        <v>14</v>
      </c>
      <c r="H58" s="88" t="s">
        <v>82</v>
      </c>
      <c r="I58" s="89" t="str">
        <f>UPPER(IF(OR(H58="a",H58="as"),E56,IF(OR(H58="b",H58="bs"),E60,)))</f>
        <v>林玉娟</v>
      </c>
      <c r="J58" s="90"/>
      <c r="K58" s="80"/>
      <c r="L58" s="93"/>
      <c r="M58" s="67"/>
      <c r="N58" s="77"/>
      <c r="O58" s="67"/>
      <c r="P58" s="78"/>
      <c r="Q58" s="70"/>
    </row>
    <row r="59" spans="1:17" s="71" customFormat="1" ht="9" customHeight="1">
      <c r="A59" s="73">
        <v>14</v>
      </c>
      <c r="B59" s="62">
        <f>IF($D59="","",VLOOKUP($D59,'[2]女雙準備名單'!$A$7:$V$23,20))</f>
        <v>0</v>
      </c>
      <c r="C59" s="62">
        <f>IF($D59="","",VLOOKUP($D59,'[2]女雙準備名單'!$A$7:$V$23,21))</f>
        <v>0</v>
      </c>
      <c r="D59" s="63">
        <v>4</v>
      </c>
      <c r="E59" s="62" t="str">
        <f>UPPER(IF($D59="","",VLOOKUP($D59,'[2]女雙準備名單'!$A$7:$V$23,2)))</f>
        <v>余淑貞</v>
      </c>
      <c r="F59" s="91"/>
      <c r="G59" s="62" t="str">
        <f>IF($D59="","",VLOOKUP($D59,'[2]女雙準備名單'!$A$7:$V$23,4))</f>
        <v>LuLu網球</v>
      </c>
      <c r="H59" s="92"/>
      <c r="I59" s="80">
        <v>63</v>
      </c>
      <c r="J59" s="93"/>
      <c r="K59" s="94"/>
      <c r="L59" s="103"/>
      <c r="M59" s="67"/>
      <c r="N59" s="77"/>
      <c r="O59" s="67"/>
      <c r="P59" s="78"/>
      <c r="Q59" s="70"/>
    </row>
    <row r="60" spans="1:17" s="71" customFormat="1" ht="9" customHeight="1">
      <c r="A60" s="73"/>
      <c r="B60" s="74"/>
      <c r="C60" s="74"/>
      <c r="D60" s="74"/>
      <c r="E60" s="62" t="str">
        <f>UPPER(IF($D59="","",VLOOKUP($D59,'[2]女雙準備名單'!$A$7:$V$23,7)))</f>
        <v>林玉娟</v>
      </c>
      <c r="F60" s="91"/>
      <c r="G60" s="62" t="str">
        <f>IF($D59="","",VLOOKUP($D59,'[2]女雙準備名單'!$A$7:$V$23,9))</f>
        <v>LuLu網球</v>
      </c>
      <c r="H60" s="75"/>
      <c r="I60" s="80"/>
      <c r="J60" s="93"/>
      <c r="K60" s="95"/>
      <c r="L60" s="105"/>
      <c r="M60" s="67"/>
      <c r="N60" s="77"/>
      <c r="O60" s="67"/>
      <c r="P60" s="78"/>
      <c r="Q60" s="70"/>
    </row>
    <row r="61" spans="1:17" s="71" customFormat="1" ht="9" customHeight="1">
      <c r="A61" s="73"/>
      <c r="B61" s="74"/>
      <c r="C61" s="74"/>
      <c r="D61" s="97"/>
      <c r="E61" s="80"/>
      <c r="F61" s="81"/>
      <c r="G61" s="80"/>
      <c r="H61" s="98"/>
      <c r="I61" s="67"/>
      <c r="J61" s="99"/>
      <c r="K61" s="83" t="str">
        <f>UPPER(IF(OR(J62="a",J62="as"),I57,IF(OR(J62="b",J62="bs"),I65,)))</f>
        <v>何怡萍</v>
      </c>
      <c r="L61" s="93"/>
      <c r="M61" s="67"/>
      <c r="N61" s="77"/>
      <c r="O61" s="67"/>
      <c r="P61" s="78"/>
      <c r="Q61" s="70"/>
    </row>
    <row r="62" spans="1:17" s="71" customFormat="1" ht="9" customHeight="1">
      <c r="A62" s="73"/>
      <c r="B62" s="85"/>
      <c r="C62" s="85"/>
      <c r="D62" s="100"/>
      <c r="E62" s="67"/>
      <c r="F62" s="86"/>
      <c r="G62" s="67"/>
      <c r="H62" s="101"/>
      <c r="I62" s="87" t="s">
        <v>14</v>
      </c>
      <c r="J62" s="88" t="s">
        <v>82</v>
      </c>
      <c r="K62" s="89" t="str">
        <f>UPPER(IF(OR(J62="a",J62="as"),I58,IF(OR(J62="b",J62="bs"),I66,)))</f>
        <v>范姜行樂</v>
      </c>
      <c r="L62" s="104"/>
      <c r="M62" s="80"/>
      <c r="N62" s="77"/>
      <c r="O62" s="67"/>
      <c r="P62" s="78"/>
      <c r="Q62" s="70"/>
    </row>
    <row r="63" spans="1:17" s="71" customFormat="1" ht="9" customHeight="1">
      <c r="A63" s="73">
        <v>15</v>
      </c>
      <c r="B63" s="62">
        <f>IF($D63="","",VLOOKUP($D63,'[2]女雙準備名單'!$A$7:$V$23,20))</f>
        <v>0</v>
      </c>
      <c r="C63" s="62">
        <f>IF($D63="","",VLOOKUP($D63,'[2]女雙準備名單'!$A$7:$V$23,21))</f>
        <v>0</v>
      </c>
      <c r="D63" s="63">
        <v>10</v>
      </c>
      <c r="E63" s="62" t="str">
        <f>UPPER(IF($D63="","",VLOOKUP($D63,'[2]女雙準備名單'!$A$7:$V$23,2)))</f>
        <v>賴冠錞</v>
      </c>
      <c r="F63" s="91"/>
      <c r="G63" s="62" t="str">
        <f>IF($D63="","",VLOOKUP($D63,'[2]女雙準備名單'!$A$7:$V$23,4))</f>
        <v>中國文化大學</v>
      </c>
      <c r="H63" s="66"/>
      <c r="I63" s="67"/>
      <c r="J63" s="93"/>
      <c r="K63" s="67">
        <v>60</v>
      </c>
      <c r="L63" s="107"/>
      <c r="M63" s="94"/>
      <c r="N63" s="77"/>
      <c r="O63" s="67"/>
      <c r="P63" s="78"/>
      <c r="Q63" s="70"/>
    </row>
    <row r="64" spans="1:17" s="71" customFormat="1" ht="9" customHeight="1">
      <c r="A64" s="73"/>
      <c r="B64" s="74"/>
      <c r="C64" s="74"/>
      <c r="D64" s="74"/>
      <c r="E64" s="62" t="str">
        <f>UPPER(IF($D63="","",VLOOKUP($D63,'[2]女雙準備名單'!$A$7:$V$23,7)))</f>
        <v>黃于恬</v>
      </c>
      <c r="F64" s="91"/>
      <c r="G64" s="62" t="str">
        <f>IF($D63="","",VLOOKUP($D63,'[2]女雙準備名單'!$A$7:$V$23,9))</f>
        <v>中國文化大學</v>
      </c>
      <c r="H64" s="75"/>
      <c r="I64" s="76">
        <f>IF(H64="a",E63,IF(H64="b",E65,""))</f>
      </c>
      <c r="J64" s="93"/>
      <c r="K64" s="67"/>
      <c r="L64" s="77"/>
      <c r="M64" s="80"/>
      <c r="N64" s="77"/>
      <c r="O64" s="67"/>
      <c r="P64" s="78"/>
      <c r="Q64" s="70"/>
    </row>
    <row r="65" spans="1:17" s="71" customFormat="1" ht="9" customHeight="1">
      <c r="A65" s="73"/>
      <c r="B65" s="74"/>
      <c r="C65" s="74"/>
      <c r="D65" s="74"/>
      <c r="E65" s="76"/>
      <c r="F65" s="111"/>
      <c r="G65" s="76"/>
      <c r="H65" s="82"/>
      <c r="I65" s="83" t="str">
        <f>UPPER(IF(OR(H66="a",H66="as"),E63,IF(OR(H66="b",H66="bs"),E67,)))</f>
        <v>何怡萍</v>
      </c>
      <c r="J65" s="103"/>
      <c r="K65" s="67"/>
      <c r="L65" s="77"/>
      <c r="M65" s="80"/>
      <c r="N65" s="77"/>
      <c r="O65" s="67"/>
      <c r="P65" s="78"/>
      <c r="Q65" s="70"/>
    </row>
    <row r="66" spans="1:17" s="71" customFormat="1" ht="9" customHeight="1">
      <c r="A66" s="73"/>
      <c r="B66" s="85"/>
      <c r="C66" s="85"/>
      <c r="D66" s="85"/>
      <c r="E66" s="67"/>
      <c r="F66" s="112"/>
      <c r="G66" s="87" t="s">
        <v>14</v>
      </c>
      <c r="H66" s="88" t="s">
        <v>82</v>
      </c>
      <c r="I66" s="89" t="str">
        <f>UPPER(IF(OR(H66="a",H66="as"),E64,IF(OR(H66="b",H66="bs"),E68,)))</f>
        <v>范姜行樂</v>
      </c>
      <c r="J66" s="104"/>
      <c r="K66" s="80"/>
      <c r="L66" s="77"/>
      <c r="M66" s="80"/>
      <c r="N66" s="77"/>
      <c r="O66" s="67"/>
      <c r="P66" s="78"/>
      <c r="Q66" s="70"/>
    </row>
    <row r="67" spans="1:17" s="71" customFormat="1" ht="9" customHeight="1">
      <c r="A67" s="61">
        <v>16</v>
      </c>
      <c r="B67" s="62">
        <f>IF($D67="","",VLOOKUP($D67,'[2]女雙準備名單'!$A$7:$V$23,20))</f>
        <v>0</v>
      </c>
      <c r="C67" s="62">
        <f>IF($D67="","",VLOOKUP($D67,'[2]女雙準備名單'!$A$7:$V$23,21))</f>
        <v>0</v>
      </c>
      <c r="D67" s="63">
        <v>2</v>
      </c>
      <c r="E67" s="64" t="str">
        <f>UPPER(IF($D67="","",VLOOKUP($D67,'[2]女雙準備名單'!$A$7:$V$23,2)))</f>
        <v>何怡萍</v>
      </c>
      <c r="F67" s="65"/>
      <c r="G67" s="64">
        <f>IF($D67="","",VLOOKUP($D67,'[2]女雙準備名單'!$A$7:$V$23,4))</f>
        <v>0</v>
      </c>
      <c r="H67" s="92"/>
      <c r="I67" s="80">
        <v>63</v>
      </c>
      <c r="J67" s="77"/>
      <c r="K67" s="94"/>
      <c r="L67" s="84"/>
      <c r="M67" s="80"/>
      <c r="N67" s="77"/>
      <c r="O67" s="67"/>
      <c r="P67" s="78"/>
      <c r="Q67" s="70"/>
    </row>
    <row r="68" spans="1:17" s="71" customFormat="1" ht="9" customHeight="1">
      <c r="A68" s="73"/>
      <c r="B68" s="74"/>
      <c r="C68" s="74"/>
      <c r="D68" s="74"/>
      <c r="E68" s="64" t="str">
        <f>UPPER(IF($D67="","",VLOOKUP($D67,'[2]女雙準備名單'!$A$7:$V$23,7)))</f>
        <v>范姜行樂</v>
      </c>
      <c r="F68" s="65"/>
      <c r="G68" s="64">
        <f>IF($D67="","",VLOOKUP($D67,'[2]女雙準備名單'!$A$7:$V$23,9))</f>
        <v>0</v>
      </c>
      <c r="H68" s="75"/>
      <c r="I68" s="80"/>
      <c r="J68" s="77"/>
      <c r="K68" s="95"/>
      <c r="L68" s="96"/>
      <c r="M68" s="80"/>
      <c r="N68" s="77"/>
      <c r="O68" s="67"/>
      <c r="P68" s="78"/>
      <c r="Q68" s="70"/>
    </row>
    <row r="69" spans="1:17" s="124" customFormat="1" ht="9" customHeight="1">
      <c r="A69" s="113"/>
      <c r="B69" s="114"/>
      <c r="C69" s="114"/>
      <c r="D69" s="115"/>
      <c r="E69" s="116"/>
      <c r="F69" s="117"/>
      <c r="G69" s="116"/>
      <c r="H69" s="118"/>
      <c r="I69" s="119"/>
      <c r="J69" s="120"/>
      <c r="K69" s="121"/>
      <c r="L69" s="122"/>
      <c r="M69" s="121"/>
      <c r="N69" s="122"/>
      <c r="O69" s="119"/>
      <c r="P69" s="120"/>
      <c r="Q69" s="123"/>
    </row>
    <row r="70" spans="1:17" s="135" customFormat="1" ht="6" customHeight="1">
      <c r="A70" s="113"/>
      <c r="B70" s="125"/>
      <c r="C70" s="125"/>
      <c r="D70" s="126"/>
      <c r="E70" s="127"/>
      <c r="F70" s="128"/>
      <c r="G70" s="127"/>
      <c r="H70" s="129"/>
      <c r="I70" s="119"/>
      <c r="J70" s="120"/>
      <c r="K70" s="130"/>
      <c r="L70" s="131"/>
      <c r="M70" s="130"/>
      <c r="N70" s="131"/>
      <c r="O70" s="132"/>
      <c r="P70" s="236"/>
      <c r="Q70" s="134"/>
    </row>
    <row r="71" ht="9" customHeight="1"/>
  </sheetData>
  <sheetProtection/>
  <mergeCells count="1">
    <mergeCell ref="A4:C4"/>
  </mergeCells>
  <conditionalFormatting sqref="B7 B11 B15 B19 B23 B27 B31 B35 B39 B43 B47 B51 B55 B59 B63 B67">
    <cfRule type="cellIs" priority="44" dxfId="373" operator="equal" stopIfTrue="1">
      <formula>"DA"</formula>
    </cfRule>
  </conditionalFormatting>
  <conditionalFormatting sqref="G10 G58 G42 G50 G34 G26 G18 G66 I30 K22 M38 I62 I46 K54 I14">
    <cfRule type="expression" priority="41" dxfId="374" stopIfTrue="1">
      <formula>AND($M$1="CU",G10="Umpire")</formula>
    </cfRule>
    <cfRule type="expression" priority="42" dxfId="375" stopIfTrue="1">
      <formula>AND($M$1="CU",G10&lt;&gt;"Umpire",H10&lt;&gt;"")</formula>
    </cfRule>
    <cfRule type="expression" priority="43" dxfId="376" stopIfTrue="1">
      <formula>AND($M$1="CU",G10&lt;&gt;"Umpire")</formula>
    </cfRule>
  </conditionalFormatting>
  <conditionalFormatting sqref="K13 K29 K45 K61 M21 M53 O37 I9 I17 I25 I33 I41 I49 I57 I65">
    <cfRule type="expression" priority="39" dxfId="378" stopIfTrue="1">
      <formula>H10="as"</formula>
    </cfRule>
    <cfRule type="expression" priority="40" dxfId="378" stopIfTrue="1">
      <formula>H10="bs"</formula>
    </cfRule>
  </conditionalFormatting>
  <conditionalFormatting sqref="K14 K30 K46 K62 M22 M54 O38 I10 I18 I26 I34 I42 I50 I58 I66">
    <cfRule type="expression" priority="37" dxfId="378" stopIfTrue="1">
      <formula>H10="as"</formula>
    </cfRule>
    <cfRule type="expression" priority="38" dxfId="378" stopIfTrue="1">
      <formula>H10="bs"</formula>
    </cfRule>
  </conditionalFormatting>
  <conditionalFormatting sqref="H10 H18 H26 H34 H42 H50 H58 H66 J62 J46 J30 J14 L22 L54 N38">
    <cfRule type="expression" priority="36" dxfId="379" stopIfTrue="1">
      <formula>$M$1="CU"</formula>
    </cfRule>
  </conditionalFormatting>
  <conditionalFormatting sqref="E7 E11 E15 E19 E23 E27 E31 E35 E39 E43 E47 E51 E55 E59 E63 E67">
    <cfRule type="cellIs" priority="35" dxfId="380" operator="equal" stopIfTrue="1">
      <formula>"Bye"</formula>
    </cfRule>
  </conditionalFormatting>
  <conditionalFormatting sqref="D7 D11 D15 D19 D23 D27 D31 D35 D39 D43 D47 D51 D55 D59 D63 D67">
    <cfRule type="cellIs" priority="34" dxfId="381" operator="lessThan" stopIfTrue="1">
      <formula>5</formula>
    </cfRule>
  </conditionalFormatting>
  <conditionalFormatting sqref="B7 B11 B15 B19 B23 B27 B31 B35 B39 B43 B47 B51 B55 B59 B63 B67">
    <cfRule type="cellIs" priority="33" dxfId="373" operator="equal" stopIfTrue="1">
      <formula>"DA"</formula>
    </cfRule>
  </conditionalFormatting>
  <conditionalFormatting sqref="G10 G58 G42 G50 G34 G26 G18 G66 I30 K22 M38 I62 I46 K54 I14">
    <cfRule type="expression" priority="30" dxfId="374" stopIfTrue="1">
      <formula>AND($M$1="CU",G10="Umpire")</formula>
    </cfRule>
    <cfRule type="expression" priority="31" dxfId="375" stopIfTrue="1">
      <formula>AND($M$1="CU",G10&lt;&gt;"Umpire",H10&lt;&gt;"")</formula>
    </cfRule>
    <cfRule type="expression" priority="32" dxfId="376" stopIfTrue="1">
      <formula>AND($M$1="CU",G10&lt;&gt;"Umpire")</formula>
    </cfRule>
  </conditionalFormatting>
  <conditionalFormatting sqref="K13 K29 K45 K61 M21 M53 O37 I9 I17 I25 I33 I41 I49 I57 I65">
    <cfRule type="expression" priority="28" dxfId="378" stopIfTrue="1">
      <formula>H10="as"</formula>
    </cfRule>
    <cfRule type="expression" priority="29" dxfId="378" stopIfTrue="1">
      <formula>H10="bs"</formula>
    </cfRule>
  </conditionalFormatting>
  <conditionalFormatting sqref="K14 K30 K46 K62 M22 M54 O38 I10 I18 I26 I34 I42 I50 I58 I66">
    <cfRule type="expression" priority="26" dxfId="378" stopIfTrue="1">
      <formula>H10="as"</formula>
    </cfRule>
    <cfRule type="expression" priority="27" dxfId="378" stopIfTrue="1">
      <formula>H10="bs"</formula>
    </cfRule>
  </conditionalFormatting>
  <conditionalFormatting sqref="H10 H18 H26 H34 H42 H50 H58 H66 J62 J46 J30 J14 L22 L54 N38">
    <cfRule type="expression" priority="25" dxfId="379" stopIfTrue="1">
      <formula>$M$1="CU"</formula>
    </cfRule>
  </conditionalFormatting>
  <conditionalFormatting sqref="E7 E11 E15 E19 E23 E27 E31 E35 E39 E43 E47 E51 E55 E59 E63 E67">
    <cfRule type="cellIs" priority="24" dxfId="380" operator="equal" stopIfTrue="1">
      <formula>"Bye"</formula>
    </cfRule>
  </conditionalFormatting>
  <conditionalFormatting sqref="D7 D11 D15 D19 D23 D27 D31 D35 D39 D43 D47 D51 D55 D59 D63 D67">
    <cfRule type="cellIs" priority="23" dxfId="381" operator="lessThan" stopIfTrue="1">
      <formula>5</formula>
    </cfRule>
  </conditionalFormatting>
  <conditionalFormatting sqref="B7 B11 B15 B19 B23 B27 B31 B35 B39 B43 B47 B51 B55 B59 B63 B67">
    <cfRule type="cellIs" priority="22" dxfId="373" operator="equal" stopIfTrue="1">
      <formula>"DA"</formula>
    </cfRule>
  </conditionalFormatting>
  <conditionalFormatting sqref="G10 G58 G42 G50 G34 G26 G18 G66 I30 K22 M38 I62 I46 K54 I14">
    <cfRule type="expression" priority="19" dxfId="374" stopIfTrue="1">
      <formula>AND($M$1="CU",G10="Umpire")</formula>
    </cfRule>
    <cfRule type="expression" priority="20" dxfId="375" stopIfTrue="1">
      <formula>AND($M$1="CU",G10&lt;&gt;"Umpire",H10&lt;&gt;"")</formula>
    </cfRule>
    <cfRule type="expression" priority="21" dxfId="376" stopIfTrue="1">
      <formula>AND($M$1="CU",G10&lt;&gt;"Umpire")</formula>
    </cfRule>
  </conditionalFormatting>
  <conditionalFormatting sqref="K13 K29 K45 K61 M21 M53 O37 I9 I17 I25 I33 I41 I49 I57 I65">
    <cfRule type="expression" priority="17" dxfId="378" stopIfTrue="1">
      <formula>H10="as"</formula>
    </cfRule>
    <cfRule type="expression" priority="18" dxfId="378" stopIfTrue="1">
      <formula>H10="bs"</formula>
    </cfRule>
  </conditionalFormatting>
  <conditionalFormatting sqref="K14 K30 K46 K62 M22 M54 O38 I10 I18 I26 I34 I42 I50 I58 I66">
    <cfRule type="expression" priority="15" dxfId="378" stopIfTrue="1">
      <formula>H10="as"</formula>
    </cfRule>
    <cfRule type="expression" priority="16" dxfId="378" stopIfTrue="1">
      <formula>H10="bs"</formula>
    </cfRule>
  </conditionalFormatting>
  <conditionalFormatting sqref="H10 H18 H26 H34 H42 H50 H58 H66 J62 J46 J30 J14 L22 L54 N38">
    <cfRule type="expression" priority="14" dxfId="379" stopIfTrue="1">
      <formula>$M$1="CU"</formula>
    </cfRule>
  </conditionalFormatting>
  <conditionalFormatting sqref="E7 E11 E15 E19 E23 E27 E31 E35 E39 E43 E47 E51 E55 E59 E63 E67">
    <cfRule type="cellIs" priority="13" dxfId="380" operator="equal" stopIfTrue="1">
      <formula>"Bye"</formula>
    </cfRule>
  </conditionalFormatting>
  <conditionalFormatting sqref="D7 D11 D15 D19 D23 D27 D31 D35 D39 D43 D47 D51 D55 D59 D63 D67">
    <cfRule type="cellIs" priority="12" dxfId="381" operator="lessThan" stopIfTrue="1">
      <formula>5</formula>
    </cfRule>
  </conditionalFormatting>
  <conditionalFormatting sqref="B7 B11 B15 B19 B23 B27 B31 B35 B39 B43 B47 B51 B55 B59 B63 B67">
    <cfRule type="cellIs" priority="11" dxfId="373" operator="equal" stopIfTrue="1">
      <formula>"DA"</formula>
    </cfRule>
  </conditionalFormatting>
  <conditionalFormatting sqref="G10 G58 G42 G50 G34 G26 G18 G66 I30 K22 M38 I62 I46 K54 I14">
    <cfRule type="expression" priority="8" dxfId="374" stopIfTrue="1">
      <formula>AND($M$1="CU",G10="Umpire")</formula>
    </cfRule>
    <cfRule type="expression" priority="9" dxfId="375" stopIfTrue="1">
      <formula>AND($M$1="CU",G10&lt;&gt;"Umpire",H10&lt;&gt;"")</formula>
    </cfRule>
    <cfRule type="expression" priority="10" dxfId="376" stopIfTrue="1">
      <formula>AND($M$1="CU",G10&lt;&gt;"Umpire")</formula>
    </cfRule>
  </conditionalFormatting>
  <conditionalFormatting sqref="K13 K29 K45 K61 M21 M53 O37 I9 I17 I25 I33 I41 I49 I57 I65">
    <cfRule type="expression" priority="6" dxfId="378" stopIfTrue="1">
      <formula>H10="as"</formula>
    </cfRule>
    <cfRule type="expression" priority="7" dxfId="378" stopIfTrue="1">
      <formula>H10="bs"</formula>
    </cfRule>
  </conditionalFormatting>
  <conditionalFormatting sqref="K14 K30 K46 K62 M22 M54 O38 I10 I18 I26 I34 I42 I50 I58 I66">
    <cfRule type="expression" priority="4" dxfId="378" stopIfTrue="1">
      <formula>H10="as"</formula>
    </cfRule>
    <cfRule type="expression" priority="5" dxfId="378" stopIfTrue="1">
      <formula>H10="bs"</formula>
    </cfRule>
  </conditionalFormatting>
  <conditionalFormatting sqref="H10 H18 H26 H34 H42 H50 H58 H66 J62 J46 J30 J14 L22 L54 N38">
    <cfRule type="expression" priority="3" dxfId="379" stopIfTrue="1">
      <formula>$M$1="CU"</formula>
    </cfRule>
  </conditionalFormatting>
  <conditionalFormatting sqref="E7 E11 E15 E19 E23 E27 E31 E35 E39 E43 E47 E51 E55 E59 E63 E67">
    <cfRule type="cellIs" priority="2" dxfId="380" operator="equal" stopIfTrue="1">
      <formula>"Bye"</formula>
    </cfRule>
  </conditionalFormatting>
  <conditionalFormatting sqref="D7 D11 D15 D19 D23 D27 D31 D35 D39 D43 D47 D51 D55 D59 D63 D67">
    <cfRule type="cellIs" priority="1" dxfId="381" operator="lessThan" stopIfTrue="1">
      <formula>5</formula>
    </cfRule>
  </conditionalFormatting>
  <dataValidations count="1">
    <dataValidation type="list" allowBlank="1" showInputMessage="1" sqref="G10 G42 G18 G58 G26 G50 G34 G66 I62 I46 K54 M38 I30 K22 I14">
      <formula1>$S$7:$S$16</formula1>
    </dataValidation>
  </dataValidation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S69"/>
  <sheetViews>
    <sheetView zoomScalePageLayoutView="0" workbookViewId="0" topLeftCell="A1">
      <selection activeCell="A1" sqref="A1:IV16384"/>
    </sheetView>
  </sheetViews>
  <sheetFormatPr defaultColWidth="9.00390625" defaultRowHeight="15.75"/>
  <cols>
    <col min="1" max="2" width="2.875" style="229" customWidth="1"/>
    <col min="3" max="3" width="4.125" style="229" customWidth="1"/>
    <col min="4" max="4" width="3.75390625" style="229" customWidth="1"/>
    <col min="5" max="5" width="11.125" style="229" customWidth="1"/>
    <col min="6" max="6" width="6.75390625" style="229" customWidth="1"/>
    <col min="7" max="7" width="5.125" style="229" customWidth="1"/>
    <col min="8" max="8" width="1.4921875" style="230" customWidth="1"/>
    <col min="9" max="9" width="9.375" style="231" customWidth="1"/>
    <col min="10" max="10" width="1.4921875" style="232" customWidth="1"/>
    <col min="11" max="11" width="9.375" style="231" customWidth="1"/>
    <col min="12" max="12" width="1.4921875" style="16" customWidth="1"/>
    <col min="13" max="13" width="9.375" style="231" customWidth="1"/>
    <col min="14" max="14" width="1.4921875" style="232" customWidth="1"/>
    <col min="15" max="15" width="9.375" style="231" customWidth="1"/>
    <col min="16" max="16" width="1.4921875" style="16" customWidth="1"/>
    <col min="17" max="17" width="9.00390625" style="229" customWidth="1"/>
    <col min="18" max="18" width="7.625" style="229" customWidth="1"/>
    <col min="19" max="19" width="7.75390625" style="229" hidden="1" customWidth="1"/>
    <col min="20" max="20" width="5.00390625" style="229" customWidth="1"/>
    <col min="21" max="16384" width="9.00390625" style="229" customWidth="1"/>
  </cols>
  <sheetData>
    <row r="1" spans="1:16" s="3" customFormat="1" ht="21.75" customHeight="1">
      <c r="A1" s="1" t="str">
        <f>'[3]Week SetUp'!$A$6</f>
        <v>FILA盃全國乙組網球排名賽</v>
      </c>
      <c r="B1" s="2"/>
      <c r="H1" s="4"/>
      <c r="I1" s="5" t="s">
        <v>88</v>
      </c>
      <c r="J1" s="6"/>
      <c r="K1" s="7"/>
      <c r="L1" s="6"/>
      <c r="M1" s="6"/>
      <c r="N1" s="6"/>
      <c r="O1" s="8"/>
      <c r="P1" s="9"/>
    </row>
    <row r="2" spans="1:16" s="12" customFormat="1" ht="12.75">
      <c r="A2" s="10" t="str">
        <f>'[3]Week SetUp'!$A$8</f>
        <v>FILA盃全國乙組網球排名賽</v>
      </c>
      <c r="B2" s="11"/>
      <c r="H2" s="14"/>
      <c r="I2" s="15"/>
      <c r="J2" s="16"/>
      <c r="K2" s="7"/>
      <c r="L2" s="16"/>
      <c r="M2" s="17"/>
      <c r="N2" s="16"/>
      <c r="O2" s="17"/>
      <c r="P2" s="16"/>
    </row>
    <row r="3" spans="1:16" s="29" customFormat="1" ht="10.5" customHeight="1">
      <c r="A3" s="233" t="s">
        <v>89</v>
      </c>
      <c r="B3" s="18"/>
      <c r="C3" s="18"/>
      <c r="D3" s="18"/>
      <c r="E3" s="19"/>
      <c r="F3" s="233" t="s">
        <v>90</v>
      </c>
      <c r="G3" s="18"/>
      <c r="H3" s="20"/>
      <c r="I3" s="234" t="s">
        <v>91</v>
      </c>
      <c r="J3" s="22"/>
      <c r="K3" s="23"/>
      <c r="L3" s="24"/>
      <c r="M3" s="25"/>
      <c r="N3" s="26"/>
      <c r="O3" s="27"/>
      <c r="P3" s="235" t="s">
        <v>92</v>
      </c>
    </row>
    <row r="4" spans="1:16" s="40" customFormat="1" ht="11.25" customHeight="1" thickBot="1">
      <c r="A4" s="270" t="str">
        <f>'[3]Week SetUp'!$A$10</f>
        <v>20~21/03/2010</v>
      </c>
      <c r="B4" s="270"/>
      <c r="C4" s="270"/>
      <c r="D4" s="30"/>
      <c r="E4" s="30"/>
      <c r="F4" s="31" t="str">
        <f>'[3]Week SetUp'!$C$10</f>
        <v>臺北內湖彩虹河濱公園</v>
      </c>
      <c r="G4" s="30"/>
      <c r="H4" s="33"/>
      <c r="I4" s="34">
        <f>'[3]Week SetUp'!$D$10</f>
        <v>0</v>
      </c>
      <c r="J4" s="35"/>
      <c r="K4" s="36">
        <f>'[3]Week SetUp'!$A$12</f>
        <v>0</v>
      </c>
      <c r="L4" s="37"/>
      <c r="M4" s="38"/>
      <c r="N4" s="37"/>
      <c r="O4" s="38"/>
      <c r="P4" s="39" t="str">
        <f>'[3]Week SetUp'!$E$10</f>
        <v>王凌華</v>
      </c>
    </row>
    <row r="5" spans="1:16" s="52" customFormat="1" ht="9.75">
      <c r="A5" s="41"/>
      <c r="B5" s="42" t="s">
        <v>5</v>
      </c>
      <c r="C5" s="43" t="s">
        <v>93</v>
      </c>
      <c r="D5" s="44" t="s">
        <v>94</v>
      </c>
      <c r="E5" s="45" t="s">
        <v>95</v>
      </c>
      <c r="F5" s="47"/>
      <c r="G5" s="45" t="s">
        <v>96</v>
      </c>
      <c r="H5" s="48"/>
      <c r="I5" s="43" t="s">
        <v>97</v>
      </c>
      <c r="J5" s="50"/>
      <c r="K5" s="43" t="s">
        <v>98</v>
      </c>
      <c r="L5" s="50"/>
      <c r="M5" s="43" t="s">
        <v>99</v>
      </c>
      <c r="N5" s="50"/>
      <c r="O5" s="49" t="s">
        <v>69</v>
      </c>
      <c r="P5" s="51"/>
    </row>
    <row r="6" spans="1:16" s="52" customFormat="1" ht="3.75" customHeight="1" thickBot="1">
      <c r="A6" s="53"/>
      <c r="B6" s="54"/>
      <c r="C6" s="55"/>
      <c r="D6" s="54"/>
      <c r="E6" s="56"/>
      <c r="F6" s="57"/>
      <c r="G6" s="56"/>
      <c r="H6" s="58"/>
      <c r="I6" s="55"/>
      <c r="J6" s="59"/>
      <c r="K6" s="55"/>
      <c r="L6" s="59"/>
      <c r="M6" s="55"/>
      <c r="N6" s="59"/>
      <c r="O6" s="55"/>
      <c r="P6" s="60"/>
    </row>
    <row r="7" spans="1:19" s="71" customFormat="1" ht="10.5" customHeight="1">
      <c r="A7" s="61">
        <v>1</v>
      </c>
      <c r="B7" s="62">
        <f>IF($D7="","",VLOOKUP($D7,'[3]男雙準備名單'!$A$7:$V$39,20))</f>
        <v>0</v>
      </c>
      <c r="C7" s="62">
        <f>IF($D7="","",VLOOKUP($D7,'[3]男雙準備名單'!$A$7:$V$39,21))</f>
        <v>0</v>
      </c>
      <c r="D7" s="63">
        <v>16</v>
      </c>
      <c r="E7" s="64" t="str">
        <f>UPPER(IF($D7="","",VLOOKUP($D7,'[3]男雙準備名單'!$A$7:$V$39,2)))</f>
        <v>林宏霖</v>
      </c>
      <c r="F7" s="65"/>
      <c r="G7" s="64" t="str">
        <f>IF($D7="","",VLOOKUP($D7,'[3]男雙準備名單'!$A$7:$V$39,4))</f>
        <v>北市陽明高中</v>
      </c>
      <c r="H7" s="66"/>
      <c r="I7" s="67"/>
      <c r="J7" s="68"/>
      <c r="K7" s="67"/>
      <c r="L7" s="68"/>
      <c r="M7" s="67"/>
      <c r="N7" s="68"/>
      <c r="O7" s="67"/>
      <c r="P7" s="69"/>
      <c r="Q7" s="70"/>
      <c r="S7" s="72" t="e">
        <f>#REF!</f>
        <v>#REF!</v>
      </c>
    </row>
    <row r="8" spans="1:19" s="71" customFormat="1" ht="9" customHeight="1">
      <c r="A8" s="73"/>
      <c r="B8" s="74"/>
      <c r="C8" s="74"/>
      <c r="D8" s="74"/>
      <c r="E8" s="64" t="str">
        <f>UPPER(IF($D7="","",VLOOKUP($D7,'[3]男雙準備名單'!$A$7:$V$39,7)))</f>
        <v>蕭光志</v>
      </c>
      <c r="F8" s="65"/>
      <c r="G8" s="64" t="str">
        <f>IF($D7="","",VLOOKUP($D7,'[3]男雙準備名單'!$A$7:$V$39,9))</f>
        <v>北市陽明高中</v>
      </c>
      <c r="H8" s="75"/>
      <c r="I8" s="76">
        <f>IF(H8="a",E7,IF(H8="b",E9,""))</f>
      </c>
      <c r="J8" s="77"/>
      <c r="K8" s="67"/>
      <c r="L8" s="68"/>
      <c r="M8" s="67"/>
      <c r="N8" s="68"/>
      <c r="O8" s="67"/>
      <c r="P8" s="78"/>
      <c r="Q8" s="70"/>
      <c r="S8" s="79" t="e">
        <f>#REF!</f>
        <v>#REF!</v>
      </c>
    </row>
    <row r="9" spans="1:19" s="71" customFormat="1" ht="9" customHeight="1">
      <c r="A9" s="73"/>
      <c r="B9" s="74"/>
      <c r="C9" s="74"/>
      <c r="D9" s="74"/>
      <c r="E9" s="80"/>
      <c r="F9" s="81"/>
      <c r="G9" s="80"/>
      <c r="H9" s="82"/>
      <c r="I9" s="83" t="str">
        <f>UPPER(IF(OR(H10="a",H10="as"),E7,IF(OR(H10="b",H10="bs"),E11,)))</f>
        <v>林宏霖</v>
      </c>
      <c r="J9" s="84"/>
      <c r="K9" s="67"/>
      <c r="L9" s="68"/>
      <c r="M9" s="67"/>
      <c r="N9" s="68"/>
      <c r="O9" s="67"/>
      <c r="P9" s="78"/>
      <c r="Q9" s="70"/>
      <c r="S9" s="79" t="e">
        <f>#REF!</f>
        <v>#REF!</v>
      </c>
    </row>
    <row r="10" spans="1:19" s="71" customFormat="1" ht="9" customHeight="1">
      <c r="A10" s="73"/>
      <c r="B10" s="85"/>
      <c r="C10" s="85"/>
      <c r="D10" s="85"/>
      <c r="E10" s="67"/>
      <c r="F10" s="86"/>
      <c r="G10" s="87" t="s">
        <v>14</v>
      </c>
      <c r="H10" s="88" t="s">
        <v>80</v>
      </c>
      <c r="I10" s="89" t="str">
        <f>UPPER(IF(OR(H10="a",H10="as"),E8,IF(OR(H10="b",H10="bs"),E12,)))</f>
        <v>蕭光志</v>
      </c>
      <c r="J10" s="90"/>
      <c r="K10" s="80"/>
      <c r="L10" s="77"/>
      <c r="M10" s="67"/>
      <c r="N10" s="68"/>
      <c r="O10" s="67"/>
      <c r="P10" s="78"/>
      <c r="Q10" s="70"/>
      <c r="S10" s="79" t="e">
        <f>#REF!</f>
        <v>#REF!</v>
      </c>
    </row>
    <row r="11" spans="1:19" s="71" customFormat="1" ht="9" customHeight="1">
      <c r="A11" s="73">
        <v>2</v>
      </c>
      <c r="B11" s="62">
        <f>IF($D11="","",VLOOKUP($D11,'[3]男雙準備名單'!$A$7:$V$39,20))</f>
        <v>0</v>
      </c>
      <c r="C11" s="62">
        <f>IF($D11="","",VLOOKUP($D11,'[3]男雙準備名單'!$A$7:$V$39,21))</f>
        <v>0</v>
      </c>
      <c r="D11" s="63">
        <v>5</v>
      </c>
      <c r="E11" s="62" t="str">
        <f>UPPER(IF($D11="","",VLOOKUP($D11,'[3]男雙準備名單'!$A$7:$V$39,2)))</f>
        <v>鄭忠慶</v>
      </c>
      <c r="F11" s="91"/>
      <c r="G11" s="62">
        <f>IF($D11="","",VLOOKUP($D11,'[3]男雙準備名單'!$A$7:$V$39,4))</f>
        <v>0</v>
      </c>
      <c r="H11" s="92"/>
      <c r="I11" s="80">
        <v>62</v>
      </c>
      <c r="J11" s="93"/>
      <c r="K11" s="94"/>
      <c r="L11" s="84"/>
      <c r="M11" s="67"/>
      <c r="N11" s="68"/>
      <c r="O11" s="67"/>
      <c r="P11" s="78"/>
      <c r="Q11" s="70"/>
      <c r="S11" s="79" t="e">
        <f>#REF!</f>
        <v>#REF!</v>
      </c>
    </row>
    <row r="12" spans="1:19" s="71" customFormat="1" ht="9" customHeight="1">
      <c r="A12" s="73"/>
      <c r="B12" s="74"/>
      <c r="C12" s="74"/>
      <c r="D12" s="74"/>
      <c r="E12" s="62" t="str">
        <f>UPPER(IF($D11="","",VLOOKUP($D11,'[3]男雙準備名單'!$A$7:$V$39,7)))</f>
        <v>袁明嶸</v>
      </c>
      <c r="F12" s="91"/>
      <c r="G12" s="62">
        <f>IF($D11="","",VLOOKUP($D11,'[3]男雙準備名單'!$A$7:$V$39,9))</f>
        <v>0</v>
      </c>
      <c r="H12" s="75"/>
      <c r="I12" s="80"/>
      <c r="J12" s="93"/>
      <c r="K12" s="95"/>
      <c r="L12" s="96"/>
      <c r="M12" s="67"/>
      <c r="N12" s="68"/>
      <c r="O12" s="67"/>
      <c r="P12" s="78"/>
      <c r="Q12" s="70"/>
      <c r="S12" s="79" t="e">
        <f>#REF!</f>
        <v>#REF!</v>
      </c>
    </row>
    <row r="13" spans="1:19" s="71" customFormat="1" ht="9" customHeight="1">
      <c r="A13" s="73"/>
      <c r="B13" s="74"/>
      <c r="C13" s="74"/>
      <c r="D13" s="97"/>
      <c r="E13" s="80"/>
      <c r="F13" s="81"/>
      <c r="G13" s="80"/>
      <c r="H13" s="98"/>
      <c r="I13" s="67"/>
      <c r="J13" s="99"/>
      <c r="K13" s="83" t="str">
        <f>UPPER(IF(OR(J14="a",J14="as"),I9,IF(OR(J14="b",J14="bs"),I17,)))</f>
        <v>林宏霖</v>
      </c>
      <c r="L13" s="77"/>
      <c r="M13" s="67"/>
      <c r="N13" s="68"/>
      <c r="O13" s="67"/>
      <c r="P13" s="78"/>
      <c r="Q13" s="70"/>
      <c r="S13" s="79" t="e">
        <f>#REF!</f>
        <v>#REF!</v>
      </c>
    </row>
    <row r="14" spans="1:19" s="71" customFormat="1" ht="9" customHeight="1">
      <c r="A14" s="73"/>
      <c r="B14" s="85"/>
      <c r="C14" s="85"/>
      <c r="D14" s="100"/>
      <c r="E14" s="67"/>
      <c r="F14" s="86"/>
      <c r="G14" s="67"/>
      <c r="H14" s="101"/>
      <c r="I14" s="87" t="s">
        <v>14</v>
      </c>
      <c r="J14" s="88" t="s">
        <v>80</v>
      </c>
      <c r="K14" s="89" t="str">
        <f>UPPER(IF(OR(J14="a",J14="as"),I10,IF(OR(J14="b",J14="bs"),I18,)))</f>
        <v>蕭光志</v>
      </c>
      <c r="L14" s="90"/>
      <c r="M14" s="80"/>
      <c r="N14" s="77"/>
      <c r="O14" s="67"/>
      <c r="P14" s="78"/>
      <c r="Q14" s="70"/>
      <c r="S14" s="79" t="e">
        <f>#REF!</f>
        <v>#REF!</v>
      </c>
    </row>
    <row r="15" spans="1:19" s="71" customFormat="1" ht="9" customHeight="1">
      <c r="A15" s="73">
        <v>3</v>
      </c>
      <c r="B15" s="62">
        <f>IF($D15="","",VLOOKUP($D15,'[3]男雙準備名單'!$A$7:$V$39,20))</f>
        <v>0</v>
      </c>
      <c r="C15" s="62">
        <f>IF($D15="","",VLOOKUP($D15,'[3]男雙準備名單'!$A$7:$V$39,21))</f>
        <v>0</v>
      </c>
      <c r="D15" s="63">
        <v>14</v>
      </c>
      <c r="E15" s="62" t="str">
        <f>UPPER(IF($D15="","",VLOOKUP($D15,'[3]男雙準備名單'!$A$7:$V$39,2)))</f>
        <v>江文樹</v>
      </c>
      <c r="F15" s="91"/>
      <c r="G15" s="62" t="str">
        <f>IF($D15="","",VLOOKUP($D15,'[3]男雙準備名單'!$A$7:$V$39,4))</f>
        <v>文化大學</v>
      </c>
      <c r="H15" s="66"/>
      <c r="I15" s="67"/>
      <c r="J15" s="93"/>
      <c r="K15" s="67">
        <v>63</v>
      </c>
      <c r="L15" s="93"/>
      <c r="M15" s="94"/>
      <c r="N15" s="77"/>
      <c r="O15" s="67"/>
      <c r="P15" s="78"/>
      <c r="Q15" s="70"/>
      <c r="S15" s="79" t="e">
        <f>#REF!</f>
        <v>#REF!</v>
      </c>
    </row>
    <row r="16" spans="1:19" s="71" customFormat="1" ht="9" customHeight="1" thickBot="1">
      <c r="A16" s="73"/>
      <c r="B16" s="74"/>
      <c r="C16" s="74"/>
      <c r="D16" s="74"/>
      <c r="E16" s="62" t="str">
        <f>UPPER(IF($D15="","",VLOOKUP($D15,'[3]男雙準備名單'!$A$7:$V$39,7)))</f>
        <v>吳震夏</v>
      </c>
      <c r="F16" s="91"/>
      <c r="G16" s="62" t="str">
        <f>IF($D15="","",VLOOKUP($D15,'[3]男雙準備名單'!$A$7:$V$39,9))</f>
        <v>文化大學</v>
      </c>
      <c r="H16" s="75"/>
      <c r="I16" s="76">
        <f>IF(H16="a",E15,IF(H16="b",E17,""))</f>
      </c>
      <c r="J16" s="93"/>
      <c r="K16" s="67"/>
      <c r="L16" s="93"/>
      <c r="M16" s="80"/>
      <c r="N16" s="77"/>
      <c r="O16" s="67"/>
      <c r="P16" s="78"/>
      <c r="Q16" s="70"/>
      <c r="S16" s="102" t="e">
        <f>#REF!</f>
        <v>#REF!</v>
      </c>
    </row>
    <row r="17" spans="1:17" s="71" customFormat="1" ht="9" customHeight="1">
      <c r="A17" s="73"/>
      <c r="B17" s="74"/>
      <c r="C17" s="74"/>
      <c r="D17" s="97"/>
      <c r="E17" s="80"/>
      <c r="F17" s="81"/>
      <c r="G17" s="80"/>
      <c r="H17" s="82"/>
      <c r="I17" s="83" t="str">
        <f>UPPER(IF(OR(H18="a",H18="as"),E15,IF(OR(H18="b",H18="bs"),E19,)))</f>
        <v>王浩軒</v>
      </c>
      <c r="J17" s="103"/>
      <c r="K17" s="67"/>
      <c r="L17" s="93"/>
      <c r="M17" s="80"/>
      <c r="N17" s="77"/>
      <c r="O17" s="67"/>
      <c r="P17" s="78"/>
      <c r="Q17" s="70"/>
    </row>
    <row r="18" spans="1:17" s="71" customFormat="1" ht="9" customHeight="1">
      <c r="A18" s="73"/>
      <c r="B18" s="85"/>
      <c r="C18" s="85"/>
      <c r="D18" s="100"/>
      <c r="E18" s="67"/>
      <c r="F18" s="86"/>
      <c r="G18" s="87" t="s">
        <v>14</v>
      </c>
      <c r="H18" s="88" t="s">
        <v>82</v>
      </c>
      <c r="I18" s="89" t="str">
        <f>UPPER(IF(OR(H18="a",H18="as"),E16,IF(OR(H18="b",H18="bs"),E20,)))</f>
        <v>葉家宏</v>
      </c>
      <c r="J18" s="104"/>
      <c r="K18" s="80"/>
      <c r="L18" s="93"/>
      <c r="M18" s="80"/>
      <c r="N18" s="77"/>
      <c r="O18" s="67"/>
      <c r="P18" s="78"/>
      <c r="Q18" s="70"/>
    </row>
    <row r="19" spans="1:17" s="71" customFormat="1" ht="9" customHeight="1">
      <c r="A19" s="73">
        <v>4</v>
      </c>
      <c r="B19" s="62">
        <f>IF($D19="","",VLOOKUP($D19,'[3]男雙準備名單'!$A$7:$V$39,20))</f>
        <v>0</v>
      </c>
      <c r="C19" s="62">
        <f>IF($D19="","",VLOOKUP($D19,'[3]男雙準備名單'!$A$7:$V$39,21))</f>
        <v>0</v>
      </c>
      <c r="D19" s="63">
        <v>4</v>
      </c>
      <c r="E19" s="62" t="str">
        <f>UPPER(IF($D19="","",VLOOKUP($D19,'[3]男雙準備名單'!$A$7:$V$39,2)))</f>
        <v>王浩軒</v>
      </c>
      <c r="F19" s="91"/>
      <c r="G19" s="62">
        <f>IF($D19="","",VLOOKUP($D19,'[3]男雙準備名單'!$A$7:$V$39,4))</f>
        <v>0</v>
      </c>
      <c r="H19" s="92"/>
      <c r="I19" s="80">
        <v>75</v>
      </c>
      <c r="J19" s="77"/>
      <c r="K19" s="94"/>
      <c r="L19" s="103"/>
      <c r="M19" s="80"/>
      <c r="N19" s="77"/>
      <c r="O19" s="67"/>
      <c r="P19" s="78"/>
      <c r="Q19" s="70"/>
    </row>
    <row r="20" spans="1:17" s="71" customFormat="1" ht="9" customHeight="1">
      <c r="A20" s="73"/>
      <c r="B20" s="74"/>
      <c r="C20" s="74"/>
      <c r="D20" s="74"/>
      <c r="E20" s="62" t="str">
        <f>UPPER(IF($D19="","",VLOOKUP($D19,'[3]男雙準備名單'!$A$7:$V$39,7)))</f>
        <v>葉家宏</v>
      </c>
      <c r="F20" s="91"/>
      <c r="G20" s="62">
        <f>IF($D19="","",VLOOKUP($D19,'[3]男雙準備名單'!$A$7:$V$39,9))</f>
        <v>0</v>
      </c>
      <c r="H20" s="75"/>
      <c r="I20" s="80"/>
      <c r="J20" s="77"/>
      <c r="K20" s="95"/>
      <c r="L20" s="105"/>
      <c r="M20" s="80"/>
      <c r="N20" s="77"/>
      <c r="O20" s="67"/>
      <c r="P20" s="78"/>
      <c r="Q20" s="70"/>
    </row>
    <row r="21" spans="1:17" s="71" customFormat="1" ht="9" customHeight="1">
      <c r="A21" s="73"/>
      <c r="B21" s="74"/>
      <c r="C21" s="74"/>
      <c r="D21" s="74"/>
      <c r="E21" s="80"/>
      <c r="F21" s="81"/>
      <c r="G21" s="80"/>
      <c r="H21" s="98"/>
      <c r="I21" s="67"/>
      <c r="J21" s="68"/>
      <c r="K21" s="80"/>
      <c r="L21" s="99"/>
      <c r="M21" s="83" t="str">
        <f>UPPER(IF(OR(L22="a",L22="as"),K13,IF(OR(L22="b",L22="bs"),K29,)))</f>
        <v>林宏霖</v>
      </c>
      <c r="N21" s="77"/>
      <c r="O21" s="67"/>
      <c r="P21" s="78"/>
      <c r="Q21" s="70"/>
    </row>
    <row r="22" spans="1:17" s="71" customFormat="1" ht="9" customHeight="1">
      <c r="A22" s="73"/>
      <c r="B22" s="85"/>
      <c r="C22" s="85"/>
      <c r="D22" s="85"/>
      <c r="E22" s="67"/>
      <c r="F22" s="86"/>
      <c r="G22" s="67"/>
      <c r="H22" s="101"/>
      <c r="I22" s="67"/>
      <c r="J22" s="68"/>
      <c r="K22" s="87" t="s">
        <v>14</v>
      </c>
      <c r="L22" s="88" t="s">
        <v>80</v>
      </c>
      <c r="M22" s="89" t="str">
        <f>UPPER(IF(OR(L22="a",L22="as"),K14,IF(OR(L22="b",L22="bs"),K30,)))</f>
        <v>蕭光志</v>
      </c>
      <c r="N22" s="90"/>
      <c r="O22" s="80"/>
      <c r="P22" s="106"/>
      <c r="Q22" s="70"/>
    </row>
    <row r="23" spans="1:17" s="71" customFormat="1" ht="9" customHeight="1">
      <c r="A23" s="73">
        <v>5</v>
      </c>
      <c r="B23" s="62">
        <f>IF($D23="","",VLOOKUP($D23,'[3]男雙準備名單'!$A$7:$V$39,20))</f>
        <v>0</v>
      </c>
      <c r="C23" s="62">
        <f>IF($D23="","",VLOOKUP($D23,'[3]男雙準備名單'!$A$7:$V$39,21))</f>
        <v>0</v>
      </c>
      <c r="D23" s="63">
        <v>13</v>
      </c>
      <c r="E23" s="62" t="str">
        <f>UPPER(IF($D23="","",VLOOKUP($D23,'[3]男雙準備名單'!$A$7:$V$39,2)))</f>
        <v>邵祺欽</v>
      </c>
      <c r="F23" s="91"/>
      <c r="G23" s="62" t="str">
        <f>IF($D23="","",VLOOKUP($D23,'[3]男雙準備名單'!$A$7:$V$39,4))</f>
        <v>日商野村總合研究所</v>
      </c>
      <c r="H23" s="66"/>
      <c r="I23" s="67"/>
      <c r="J23" s="68"/>
      <c r="K23" s="67"/>
      <c r="L23" s="93"/>
      <c r="M23" s="67">
        <v>75</v>
      </c>
      <c r="N23" s="93"/>
      <c r="O23" s="67"/>
      <c r="P23" s="106"/>
      <c r="Q23" s="70"/>
    </row>
    <row r="24" spans="1:17" s="71" customFormat="1" ht="9" customHeight="1">
      <c r="A24" s="73"/>
      <c r="B24" s="74"/>
      <c r="C24" s="74"/>
      <c r="D24" s="74"/>
      <c r="E24" s="64" t="str">
        <f>UPPER(IF($D23="","",VLOOKUP($D23,'[3]男雙準備名單'!$A$7:$V$39,7)))</f>
        <v>李宗憲</v>
      </c>
      <c r="F24" s="65"/>
      <c r="G24" s="64">
        <f>IF($D23="","",VLOOKUP($D23,'[3]男雙準備名單'!$A$7:$V$39,9))</f>
        <v>0</v>
      </c>
      <c r="H24" s="75"/>
      <c r="I24" s="76">
        <f>IF(H24="a",E23,IF(H24="b",E25,""))</f>
      </c>
      <c r="J24" s="77"/>
      <c r="K24" s="67"/>
      <c r="L24" s="93"/>
      <c r="M24" s="67"/>
      <c r="N24" s="93"/>
      <c r="O24" s="67"/>
      <c r="P24" s="106"/>
      <c r="Q24" s="70"/>
    </row>
    <row r="25" spans="1:17" s="71" customFormat="1" ht="9" customHeight="1">
      <c r="A25" s="73"/>
      <c r="B25" s="74"/>
      <c r="C25" s="74"/>
      <c r="D25" s="74"/>
      <c r="E25" s="80"/>
      <c r="F25" s="81"/>
      <c r="G25" s="80"/>
      <c r="H25" s="82"/>
      <c r="I25" s="83" t="str">
        <f>UPPER(IF(OR(H26="a",H26="as"),E23,IF(OR(H26="b",H26="bs"),E27,)))</f>
        <v>張汶皓</v>
      </c>
      <c r="J25" s="84"/>
      <c r="K25" s="67"/>
      <c r="L25" s="93"/>
      <c r="M25" s="67"/>
      <c r="N25" s="93"/>
      <c r="O25" s="67"/>
      <c r="P25" s="106"/>
      <c r="Q25" s="70"/>
    </row>
    <row r="26" spans="1:17" s="71" customFormat="1" ht="9" customHeight="1">
      <c r="A26" s="73"/>
      <c r="B26" s="85"/>
      <c r="C26" s="85"/>
      <c r="D26" s="85"/>
      <c r="E26" s="67"/>
      <c r="F26" s="86"/>
      <c r="G26" s="87" t="s">
        <v>14</v>
      </c>
      <c r="H26" s="88" t="s">
        <v>82</v>
      </c>
      <c r="I26" s="89" t="str">
        <f>UPPER(IF(OR(H26="a",H26="as"),E24,IF(OR(H26="b",H26="bs"),E28,)))</f>
        <v>郭晉丞</v>
      </c>
      <c r="J26" s="90"/>
      <c r="K26" s="80"/>
      <c r="L26" s="93"/>
      <c r="M26" s="67"/>
      <c r="N26" s="93"/>
      <c r="O26" s="67"/>
      <c r="P26" s="106"/>
      <c r="Q26" s="70"/>
    </row>
    <row r="27" spans="1:17" s="71" customFormat="1" ht="9" customHeight="1">
      <c r="A27" s="73">
        <v>6</v>
      </c>
      <c r="B27" s="62">
        <f>IF($D27="","",VLOOKUP($D27,'[3]男雙準備名單'!$A$7:$V$39,20))</f>
        <v>0</v>
      </c>
      <c r="C27" s="62">
        <f>IF($D27="","",VLOOKUP($D27,'[3]男雙準備名單'!$A$7:$V$39,21))</f>
        <v>0</v>
      </c>
      <c r="D27" s="63">
        <v>1</v>
      </c>
      <c r="E27" s="62" t="str">
        <f>UPPER(IF($D27="","",VLOOKUP($D27,'[3]男雙準備名單'!$A$7:$V$39,2)))</f>
        <v>張汶皓</v>
      </c>
      <c r="F27" s="91"/>
      <c r="G27" s="62" t="str">
        <f>IF($D27="","",VLOOKUP($D27,'[3]男雙準備名單'!$A$7:$V$39,4))</f>
        <v>三重高中</v>
      </c>
      <c r="H27" s="92"/>
      <c r="I27" s="80">
        <v>62</v>
      </c>
      <c r="J27" s="93"/>
      <c r="K27" s="94"/>
      <c r="L27" s="103"/>
      <c r="M27" s="67"/>
      <c r="N27" s="93"/>
      <c r="O27" s="67"/>
      <c r="P27" s="106"/>
      <c r="Q27" s="70"/>
    </row>
    <row r="28" spans="1:17" s="71" customFormat="1" ht="9" customHeight="1">
      <c r="A28" s="73"/>
      <c r="B28" s="74"/>
      <c r="C28" s="74"/>
      <c r="D28" s="74"/>
      <c r="E28" s="62" t="str">
        <f>UPPER(IF($D27="","",VLOOKUP($D27,'[3]男雙準備名單'!$A$7:$V$39,7)))</f>
        <v>郭晉丞</v>
      </c>
      <c r="F28" s="91"/>
      <c r="G28" s="62" t="str">
        <f>IF($D27="","",VLOOKUP($D27,'[3]男雙準備名單'!$A$7:$V$39,9))</f>
        <v>三重高中</v>
      </c>
      <c r="H28" s="75"/>
      <c r="I28" s="80"/>
      <c r="J28" s="93"/>
      <c r="K28" s="95"/>
      <c r="L28" s="105"/>
      <c r="M28" s="67"/>
      <c r="N28" s="93"/>
      <c r="O28" s="67"/>
      <c r="P28" s="106"/>
      <c r="Q28" s="70"/>
    </row>
    <row r="29" spans="1:17" s="71" customFormat="1" ht="9" customHeight="1">
      <c r="A29" s="73"/>
      <c r="B29" s="74"/>
      <c r="C29" s="74"/>
      <c r="D29" s="97"/>
      <c r="E29" s="80"/>
      <c r="F29" s="81"/>
      <c r="G29" s="80"/>
      <c r="H29" s="98"/>
      <c r="I29" s="67"/>
      <c r="J29" s="99"/>
      <c r="K29" s="83" t="str">
        <f>UPPER(IF(OR(J30="a",J30="as"),I25,IF(OR(J30="b",J30="bs"),I33,)))</f>
        <v>張汶皓</v>
      </c>
      <c r="L29" s="93"/>
      <c r="M29" s="67"/>
      <c r="N29" s="93"/>
      <c r="O29" s="67"/>
      <c r="P29" s="106"/>
      <c r="Q29" s="70"/>
    </row>
    <row r="30" spans="1:17" s="71" customFormat="1" ht="9" customHeight="1">
      <c r="A30" s="73"/>
      <c r="B30" s="85"/>
      <c r="C30" s="85"/>
      <c r="D30" s="100"/>
      <c r="E30" s="67"/>
      <c r="F30" s="86"/>
      <c r="G30" s="67"/>
      <c r="H30" s="101"/>
      <c r="I30" s="87" t="s">
        <v>14</v>
      </c>
      <c r="J30" s="88" t="s">
        <v>80</v>
      </c>
      <c r="K30" s="89" t="str">
        <f>UPPER(IF(OR(J30="a",J30="as"),I26,IF(OR(J30="b",J30="bs"),I34,)))</f>
        <v>郭晉丞</v>
      </c>
      <c r="L30" s="104"/>
      <c r="M30" s="80"/>
      <c r="N30" s="93"/>
      <c r="O30" s="67"/>
      <c r="P30" s="106"/>
      <c r="Q30" s="70"/>
    </row>
    <row r="31" spans="1:17" s="71" customFormat="1" ht="9" customHeight="1">
      <c r="A31" s="73">
        <v>7</v>
      </c>
      <c r="B31" s="62">
        <f>IF($D31="","",VLOOKUP($D31,'[3]男雙準備名單'!$A$7:$V$39,20))</f>
        <v>0</v>
      </c>
      <c r="C31" s="62">
        <f>IF($D31="","",VLOOKUP($D31,'[3]男雙準備名單'!$A$7:$V$39,21))</f>
        <v>0</v>
      </c>
      <c r="D31" s="63">
        <v>6</v>
      </c>
      <c r="E31" s="62" t="str">
        <f>UPPER(IF($D31="","",VLOOKUP($D31,'[3]男雙準備名單'!$A$7:$V$39,2)))</f>
        <v>謝偉鴻</v>
      </c>
      <c r="F31" s="91"/>
      <c r="G31" s="62">
        <f>IF($D31="","",VLOOKUP($D31,'[3]男雙準備名單'!$A$7:$V$39,4))</f>
        <v>0</v>
      </c>
      <c r="H31" s="66"/>
      <c r="I31" s="67"/>
      <c r="J31" s="93"/>
      <c r="K31" s="67">
        <v>63</v>
      </c>
      <c r="L31" s="107"/>
      <c r="M31" s="94"/>
      <c r="N31" s="93"/>
      <c r="O31" s="67"/>
      <c r="P31" s="106"/>
      <c r="Q31" s="70"/>
    </row>
    <row r="32" spans="1:17" s="71" customFormat="1" ht="9" customHeight="1">
      <c r="A32" s="73"/>
      <c r="B32" s="74"/>
      <c r="C32" s="74"/>
      <c r="D32" s="74"/>
      <c r="E32" s="62" t="str">
        <f>UPPER(IF($D31="","",VLOOKUP($D31,'[3]男雙準備名單'!$A$7:$V$39,7)))</f>
        <v>陳建成</v>
      </c>
      <c r="F32" s="91"/>
      <c r="G32" s="62">
        <f>IF($D31="","",VLOOKUP($D31,'[3]男雙準備名單'!$A$7:$V$39,9))</f>
        <v>0</v>
      </c>
      <c r="H32" s="75"/>
      <c r="I32" s="76">
        <f>IF(H32="a",E31,IF(H32="b",E33,""))</f>
      </c>
      <c r="J32" s="93"/>
      <c r="K32" s="67"/>
      <c r="L32" s="77"/>
      <c r="M32" s="80"/>
      <c r="N32" s="93"/>
      <c r="O32" s="67"/>
      <c r="P32" s="106"/>
      <c r="Q32" s="70"/>
    </row>
    <row r="33" spans="1:17" s="71" customFormat="1" ht="9" customHeight="1">
      <c r="A33" s="73"/>
      <c r="B33" s="74"/>
      <c r="C33" s="74"/>
      <c r="D33" s="97"/>
      <c r="E33" s="80"/>
      <c r="F33" s="81"/>
      <c r="G33" s="80"/>
      <c r="H33" s="82"/>
      <c r="I33" s="83" t="str">
        <f>UPPER(IF(OR(H34="a",H34="as"),E31,IF(OR(H34="b",H34="bs"),E35,)))</f>
        <v>謝偉鴻</v>
      </c>
      <c r="J33" s="103"/>
      <c r="K33" s="67"/>
      <c r="L33" s="77"/>
      <c r="M33" s="80"/>
      <c r="N33" s="93"/>
      <c r="O33" s="67"/>
      <c r="P33" s="106"/>
      <c r="Q33" s="70"/>
    </row>
    <row r="34" spans="1:17" s="71" customFormat="1" ht="9" customHeight="1">
      <c r="A34" s="73"/>
      <c r="B34" s="85"/>
      <c r="C34" s="85"/>
      <c r="D34" s="100"/>
      <c r="E34" s="67"/>
      <c r="F34" s="86"/>
      <c r="G34" s="87" t="s">
        <v>14</v>
      </c>
      <c r="H34" s="88" t="s">
        <v>80</v>
      </c>
      <c r="I34" s="89" t="str">
        <f>UPPER(IF(OR(H34="a",H34="as"),E32,IF(OR(H34="b",H34="bs"),E36,)))</f>
        <v>陳建成</v>
      </c>
      <c r="J34" s="104"/>
      <c r="K34" s="80"/>
      <c r="L34" s="77"/>
      <c r="M34" s="80"/>
      <c r="N34" s="93"/>
      <c r="O34" s="67"/>
      <c r="P34" s="106"/>
      <c r="Q34" s="70"/>
    </row>
    <row r="35" spans="1:17" s="71" customFormat="1" ht="9" customHeight="1">
      <c r="A35" s="61">
        <v>8</v>
      </c>
      <c r="B35" s="62">
        <f>IF($D35="","",VLOOKUP($D35,'[3]男雙準備名單'!$A$7:$V$39,20))</f>
        <v>0</v>
      </c>
      <c r="C35" s="62">
        <f>IF($D35="","",VLOOKUP($D35,'[3]男雙準備名單'!$A$7:$V$39,21))</f>
        <v>0</v>
      </c>
      <c r="D35" s="63">
        <v>9</v>
      </c>
      <c r="E35" s="64" t="str">
        <f>UPPER(IF($D35="","",VLOOKUP($D35,'[3]男雙準備名單'!$A$7:$V$39,2)))</f>
        <v>陳慶尚</v>
      </c>
      <c r="F35" s="65"/>
      <c r="G35" s="64" t="str">
        <f>IF($D35="","",VLOOKUP($D35,'[3]男雙準備名單'!$A$7:$V$39,4))</f>
        <v>社會一族</v>
      </c>
      <c r="H35" s="92"/>
      <c r="I35" s="80" t="s">
        <v>100</v>
      </c>
      <c r="J35" s="77"/>
      <c r="K35" s="94"/>
      <c r="L35" s="84"/>
      <c r="M35" s="80"/>
      <c r="N35" s="93"/>
      <c r="O35" s="67"/>
      <c r="P35" s="106"/>
      <c r="Q35" s="70"/>
    </row>
    <row r="36" spans="1:17" s="71" customFormat="1" ht="9" customHeight="1">
      <c r="A36" s="73"/>
      <c r="B36" s="74"/>
      <c r="C36" s="74"/>
      <c r="D36" s="74"/>
      <c r="E36" s="62" t="str">
        <f>UPPER(IF($D35="","",VLOOKUP($D35,'[3]男雙準備名單'!$A$7:$V$39,7)))</f>
        <v>游添宜</v>
      </c>
      <c r="F36" s="91"/>
      <c r="G36" s="62" t="str">
        <f>IF($D35="","",VLOOKUP($D35,'[3]男雙準備名單'!$A$7:$V$39,9))</f>
        <v>社會一族</v>
      </c>
      <c r="H36" s="75"/>
      <c r="I36" s="80"/>
      <c r="J36" s="77"/>
      <c r="K36" s="95"/>
      <c r="L36" s="96"/>
      <c r="M36" s="80"/>
      <c r="N36" s="93"/>
      <c r="O36" s="67"/>
      <c r="P36" s="106"/>
      <c r="Q36" s="70"/>
    </row>
    <row r="37" spans="1:17" s="71" customFormat="1" ht="9" customHeight="1">
      <c r="A37" s="73"/>
      <c r="B37" s="74"/>
      <c r="C37" s="74"/>
      <c r="D37" s="97"/>
      <c r="E37" s="80"/>
      <c r="F37" s="81"/>
      <c r="G37" s="80"/>
      <c r="H37" s="98"/>
      <c r="I37" s="67"/>
      <c r="J37" s="68"/>
      <c r="K37" s="80"/>
      <c r="L37" s="77"/>
      <c r="M37" s="77"/>
      <c r="N37" s="99"/>
      <c r="O37" s="83" t="str">
        <f>UPPER(IF(OR(N38="a",N38="as"),M21,IF(OR(N38="b",N38="bs"),M53,)))</f>
        <v>林宏霖</v>
      </c>
      <c r="P37" s="108"/>
      <c r="Q37" s="70"/>
    </row>
    <row r="38" spans="1:17" s="71" customFormat="1" ht="9" customHeight="1">
      <c r="A38" s="73"/>
      <c r="B38" s="85"/>
      <c r="C38" s="85"/>
      <c r="D38" s="100"/>
      <c r="E38" s="67"/>
      <c r="F38" s="86"/>
      <c r="G38" s="67"/>
      <c r="H38" s="101"/>
      <c r="I38" s="67"/>
      <c r="J38" s="68"/>
      <c r="K38" s="80"/>
      <c r="L38" s="77"/>
      <c r="M38" s="87" t="s">
        <v>14</v>
      </c>
      <c r="N38" s="88" t="s">
        <v>80</v>
      </c>
      <c r="O38" s="89" t="str">
        <f>UPPER(IF(OR(N38="a",N38="as"),M22,IF(OR(N38="b",N38="bs"),M54,)))</f>
        <v>蕭光志</v>
      </c>
      <c r="P38" s="109"/>
      <c r="Q38" s="70"/>
    </row>
    <row r="39" spans="1:17" s="71" customFormat="1" ht="9" customHeight="1">
      <c r="A39" s="61">
        <v>9</v>
      </c>
      <c r="B39" s="62">
        <f>IF($D39="","",VLOOKUP($D39,'[3]男雙準備名單'!$A$7:$V$39,20))</f>
        <v>0</v>
      </c>
      <c r="C39" s="62">
        <f>IF($D39="","",VLOOKUP($D39,'[3]男雙準備名單'!$A$7:$V$39,21))</f>
        <v>0</v>
      </c>
      <c r="D39" s="63">
        <v>10</v>
      </c>
      <c r="E39" s="64" t="str">
        <f>UPPER(IF($D39="","",VLOOKUP($D39,'[3]男雙準備名單'!$A$7:$V$39,2)))</f>
        <v>黃酩翔</v>
      </c>
      <c r="F39" s="65"/>
      <c r="G39" s="64" t="str">
        <f>IF($D39="","",VLOOKUP($D39,'[3]男雙準備名單'!$A$7:$V$39,4))</f>
        <v>北斗網球場</v>
      </c>
      <c r="H39" s="66"/>
      <c r="I39" s="67"/>
      <c r="J39" s="68"/>
      <c r="K39" s="67"/>
      <c r="L39" s="68"/>
      <c r="M39" s="67"/>
      <c r="N39" s="93"/>
      <c r="O39" s="94">
        <v>64</v>
      </c>
      <c r="P39" s="106"/>
      <c r="Q39" s="70"/>
    </row>
    <row r="40" spans="1:17" s="71" customFormat="1" ht="9" customHeight="1">
      <c r="A40" s="73"/>
      <c r="B40" s="74"/>
      <c r="C40" s="74"/>
      <c r="D40" s="74"/>
      <c r="E40" s="62" t="str">
        <f>UPPER(IF($D39="","",VLOOKUP($D39,'[3]男雙準備名單'!$A$7:$V$39,7)))</f>
        <v>蔡文凱</v>
      </c>
      <c r="F40" s="91"/>
      <c r="G40" s="62" t="str">
        <f>IF($D39="","",VLOOKUP($D39,'[3]男雙準備名單'!$A$7:$V$39,9))</f>
        <v>北斗網球場</v>
      </c>
      <c r="H40" s="75"/>
      <c r="I40" s="76">
        <f>IF(H40="a",E39,IF(H40="b",E41,""))</f>
      </c>
      <c r="J40" s="77"/>
      <c r="K40" s="67"/>
      <c r="L40" s="68"/>
      <c r="M40" s="67"/>
      <c r="N40" s="93"/>
      <c r="O40" s="95"/>
      <c r="P40" s="110"/>
      <c r="Q40" s="70"/>
    </row>
    <row r="41" spans="1:17" s="71" customFormat="1" ht="9" customHeight="1">
      <c r="A41" s="73"/>
      <c r="B41" s="74"/>
      <c r="C41" s="74"/>
      <c r="D41" s="97"/>
      <c r="E41" s="80"/>
      <c r="F41" s="81"/>
      <c r="G41" s="80"/>
      <c r="H41" s="82"/>
      <c r="I41" s="83" t="str">
        <f>UPPER(IF(OR(H42="a",H42="as"),E39,IF(OR(H42="b",H42="bs"),E43,)))</f>
        <v>黃友君</v>
      </c>
      <c r="J41" s="84"/>
      <c r="K41" s="67"/>
      <c r="L41" s="68"/>
      <c r="M41" s="67"/>
      <c r="N41" s="93"/>
      <c r="O41" s="67"/>
      <c r="P41" s="106"/>
      <c r="Q41" s="70"/>
    </row>
    <row r="42" spans="1:17" s="71" customFormat="1" ht="9" customHeight="1">
      <c r="A42" s="73"/>
      <c r="B42" s="85"/>
      <c r="C42" s="85"/>
      <c r="D42" s="100"/>
      <c r="E42" s="67"/>
      <c r="F42" s="86"/>
      <c r="G42" s="87" t="s">
        <v>14</v>
      </c>
      <c r="H42" s="88" t="s">
        <v>82</v>
      </c>
      <c r="I42" s="89" t="str">
        <f>UPPER(IF(OR(H42="a",H42="as"),E40,IF(OR(H42="b",H42="bs"),E44,)))</f>
        <v>湯偉</v>
      </c>
      <c r="J42" s="90"/>
      <c r="K42" s="80"/>
      <c r="L42" s="77"/>
      <c r="M42" s="67"/>
      <c r="N42" s="93"/>
      <c r="O42" s="67"/>
      <c r="P42" s="106"/>
      <c r="Q42" s="70"/>
    </row>
    <row r="43" spans="1:17" s="71" customFormat="1" ht="9" customHeight="1">
      <c r="A43" s="73">
        <v>10</v>
      </c>
      <c r="B43" s="62">
        <f>IF($D43="","",VLOOKUP($D43,'[3]男雙準備名單'!$A$7:$V$39,20))</f>
        <v>0</v>
      </c>
      <c r="C43" s="62">
        <f>IF($D43="","",VLOOKUP($D43,'[3]男雙準備名單'!$A$7:$V$39,21))</f>
        <v>0</v>
      </c>
      <c r="D43" s="63">
        <v>7</v>
      </c>
      <c r="E43" s="62" t="str">
        <f>UPPER(IF($D43="","",VLOOKUP($D43,'[3]男雙準備名單'!$A$7:$V$39,2)))</f>
        <v>黃友君</v>
      </c>
      <c r="F43" s="91"/>
      <c r="G43" s="62" t="str">
        <f>IF($D43="","",VLOOKUP($D43,'[3]男雙準備名單'!$A$7:$V$39,4))</f>
        <v>振興醫院</v>
      </c>
      <c r="H43" s="92"/>
      <c r="I43" s="80">
        <v>62</v>
      </c>
      <c r="J43" s="93"/>
      <c r="K43" s="94"/>
      <c r="L43" s="84"/>
      <c r="M43" s="67"/>
      <c r="N43" s="93"/>
      <c r="O43" s="67"/>
      <c r="P43" s="106"/>
      <c r="Q43" s="70"/>
    </row>
    <row r="44" spans="1:17" s="71" customFormat="1" ht="9" customHeight="1">
      <c r="A44" s="73"/>
      <c r="B44" s="74"/>
      <c r="C44" s="74"/>
      <c r="D44" s="74"/>
      <c r="E44" s="62" t="str">
        <f>UPPER(IF($D43="","",VLOOKUP($D43,'[3]男雙準備名單'!$A$7:$V$39,7)))</f>
        <v>湯偉</v>
      </c>
      <c r="F44" s="91"/>
      <c r="G44" s="62" t="str">
        <f>IF($D43="","",VLOOKUP($D43,'[3]男雙準備名單'!$A$7:$V$39,9))</f>
        <v>九鼎法律事務所</v>
      </c>
      <c r="H44" s="75"/>
      <c r="I44" s="80"/>
      <c r="J44" s="93"/>
      <c r="K44" s="95"/>
      <c r="L44" s="96"/>
      <c r="M44" s="67"/>
      <c r="N44" s="93"/>
      <c r="O44" s="67"/>
      <c r="P44" s="106"/>
      <c r="Q44" s="70"/>
    </row>
    <row r="45" spans="1:17" s="71" customFormat="1" ht="9" customHeight="1">
      <c r="A45" s="73"/>
      <c r="B45" s="74"/>
      <c r="C45" s="74"/>
      <c r="D45" s="97"/>
      <c r="E45" s="80"/>
      <c r="F45" s="81"/>
      <c r="G45" s="80"/>
      <c r="H45" s="98"/>
      <c r="I45" s="67"/>
      <c r="J45" s="99"/>
      <c r="K45" s="83" t="str">
        <f>UPPER(IF(OR(J46="a",J46="as"),I41,IF(OR(J46="b",J46="bs"),I49,)))</f>
        <v>黃友君</v>
      </c>
      <c r="L45" s="77"/>
      <c r="M45" s="67"/>
      <c r="N45" s="93"/>
      <c r="O45" s="67"/>
      <c r="P45" s="106"/>
      <c r="Q45" s="70"/>
    </row>
    <row r="46" spans="1:17" s="71" customFormat="1" ht="9" customHeight="1">
      <c r="A46" s="73"/>
      <c r="B46" s="85"/>
      <c r="C46" s="85"/>
      <c r="D46" s="100"/>
      <c r="E46" s="67"/>
      <c r="F46" s="86"/>
      <c r="G46" s="67"/>
      <c r="H46" s="101"/>
      <c r="I46" s="87" t="s">
        <v>14</v>
      </c>
      <c r="J46" s="88" t="s">
        <v>80</v>
      </c>
      <c r="K46" s="89" t="str">
        <f>UPPER(IF(OR(J46="a",J46="as"),I42,IF(OR(J46="b",J46="bs"),I50,)))</f>
        <v>湯偉</v>
      </c>
      <c r="L46" s="90"/>
      <c r="M46" s="80"/>
      <c r="N46" s="93"/>
      <c r="O46" s="67"/>
      <c r="P46" s="106"/>
      <c r="Q46" s="70"/>
    </row>
    <row r="47" spans="1:17" s="71" customFormat="1" ht="9" customHeight="1">
      <c r="A47" s="73">
        <v>11</v>
      </c>
      <c r="B47" s="62">
        <f>IF($D47="","",VLOOKUP($D47,'[3]男雙準備名單'!$A$7:$V$39,20))</f>
        <v>0</v>
      </c>
      <c r="C47" s="62">
        <f>IF($D47="","",VLOOKUP($D47,'[3]男雙準備名單'!$A$7:$V$39,21))</f>
        <v>0</v>
      </c>
      <c r="D47" s="63">
        <v>2</v>
      </c>
      <c r="E47" s="62" t="str">
        <f>UPPER(IF($D47="","",VLOOKUP($D47,'[3]男雙準備名單'!$A$7:$V$39,2)))</f>
        <v>謝博安</v>
      </c>
      <c r="F47" s="91"/>
      <c r="G47" s="62" t="str">
        <f>IF($D47="","",VLOOKUP($D47,'[3]男雙準備名單'!$A$7:$V$39,4))</f>
        <v>新泰國中</v>
      </c>
      <c r="H47" s="66"/>
      <c r="I47" s="67"/>
      <c r="J47" s="93"/>
      <c r="K47" s="67">
        <v>61</v>
      </c>
      <c r="L47" s="93"/>
      <c r="M47" s="94"/>
      <c r="N47" s="93"/>
      <c r="O47" s="67"/>
      <c r="P47" s="106"/>
      <c r="Q47" s="70"/>
    </row>
    <row r="48" spans="1:17" s="71" customFormat="1" ht="9" customHeight="1">
      <c r="A48" s="73"/>
      <c r="B48" s="74"/>
      <c r="C48" s="74"/>
      <c r="D48" s="74"/>
      <c r="E48" s="62" t="str">
        <f>UPPER(IF($D47="","",VLOOKUP($D47,'[3]男雙準備名單'!$A$7:$V$39,7)))</f>
        <v>郭丞善</v>
      </c>
      <c r="F48" s="91"/>
      <c r="G48" s="62" t="str">
        <f>IF($D47="","",VLOOKUP($D47,'[3]男雙準備名單'!$A$7:$V$39,9))</f>
        <v>新泰國中</v>
      </c>
      <c r="H48" s="75"/>
      <c r="I48" s="76">
        <f>IF(H48="a",E47,IF(H48="b",E49,""))</f>
      </c>
      <c r="J48" s="93"/>
      <c r="K48" s="67"/>
      <c r="L48" s="93"/>
      <c r="M48" s="80"/>
      <c r="N48" s="93"/>
      <c r="O48" s="67"/>
      <c r="P48" s="106"/>
      <c r="Q48" s="70"/>
    </row>
    <row r="49" spans="1:17" s="71" customFormat="1" ht="9" customHeight="1">
      <c r="A49" s="73"/>
      <c r="B49" s="74"/>
      <c r="C49" s="74"/>
      <c r="D49" s="74"/>
      <c r="E49" s="80"/>
      <c r="F49" s="81"/>
      <c r="G49" s="80"/>
      <c r="H49" s="82"/>
      <c r="I49" s="83" t="str">
        <f>UPPER(IF(OR(H50="a",H50="as"),E47,IF(OR(H50="b",H50="bs"),E51,)))</f>
        <v>謝博安</v>
      </c>
      <c r="J49" s="103"/>
      <c r="K49" s="67"/>
      <c r="L49" s="93"/>
      <c r="M49" s="80"/>
      <c r="N49" s="93"/>
      <c r="O49" s="67"/>
      <c r="P49" s="106"/>
      <c r="Q49" s="70"/>
    </row>
    <row r="50" spans="1:17" s="71" customFormat="1" ht="9" customHeight="1">
      <c r="A50" s="73"/>
      <c r="B50" s="85"/>
      <c r="C50" s="85"/>
      <c r="D50" s="85"/>
      <c r="E50" s="67"/>
      <c r="F50" s="86"/>
      <c r="G50" s="87" t="s">
        <v>14</v>
      </c>
      <c r="H50" s="88" t="s">
        <v>80</v>
      </c>
      <c r="I50" s="89" t="str">
        <f>UPPER(IF(OR(H50="a",H50="as"),E48,IF(OR(H50="b",H50="bs"),E52,)))</f>
        <v>郭丞善</v>
      </c>
      <c r="J50" s="104"/>
      <c r="K50" s="80"/>
      <c r="L50" s="93"/>
      <c r="M50" s="80"/>
      <c r="N50" s="93"/>
      <c r="O50" s="67"/>
      <c r="P50" s="106"/>
      <c r="Q50" s="70"/>
    </row>
    <row r="51" spans="1:17" s="71" customFormat="1" ht="9" customHeight="1">
      <c r="A51" s="73">
        <v>12</v>
      </c>
      <c r="B51" s="62">
        <f>IF($D51="","",VLOOKUP($D51,'[3]男雙準備名單'!$A$7:$V$39,20))</f>
        <v>0</v>
      </c>
      <c r="C51" s="62">
        <f>IF($D51="","",VLOOKUP($D51,'[3]男雙準備名單'!$A$7:$V$39,21))</f>
        <v>0</v>
      </c>
      <c r="D51" s="63">
        <v>12</v>
      </c>
      <c r="E51" s="62" t="str">
        <f>UPPER(IF($D51="","",VLOOKUP($D51,'[3]男雙準備名單'!$A$7:$V$39,2)))</f>
        <v>杜柏翰</v>
      </c>
      <c r="F51" s="91"/>
      <c r="G51" s="62" t="str">
        <f>IF($D51="","",VLOOKUP($D51,'[3]男雙準備名單'!$A$7:$V$39,4))</f>
        <v>北市中興高中</v>
      </c>
      <c r="H51" s="92"/>
      <c r="I51" s="80">
        <v>64</v>
      </c>
      <c r="J51" s="77"/>
      <c r="K51" s="94"/>
      <c r="L51" s="103"/>
      <c r="M51" s="80"/>
      <c r="N51" s="93"/>
      <c r="O51" s="67"/>
      <c r="P51" s="106"/>
      <c r="Q51" s="70"/>
    </row>
    <row r="52" spans="1:17" s="71" customFormat="1" ht="9" customHeight="1">
      <c r="A52" s="73"/>
      <c r="B52" s="74"/>
      <c r="C52" s="74"/>
      <c r="D52" s="74"/>
      <c r="E52" s="64" t="str">
        <f>UPPER(IF($D51="","",VLOOKUP($D51,'[3]男雙準備名單'!$A$7:$V$39,7)))</f>
        <v>薛博瀚</v>
      </c>
      <c r="F52" s="65"/>
      <c r="G52" s="64" t="str">
        <f>IF($D51="","",VLOOKUP($D51,'[3]男雙準備名單'!$A$7:$V$39,9))</f>
        <v>北市中興高中</v>
      </c>
      <c r="H52" s="75"/>
      <c r="I52" s="80"/>
      <c r="J52" s="77"/>
      <c r="K52" s="95"/>
      <c r="L52" s="105"/>
      <c r="M52" s="80"/>
      <c r="N52" s="93"/>
      <c r="O52" s="67"/>
      <c r="P52" s="106"/>
      <c r="Q52" s="70"/>
    </row>
    <row r="53" spans="1:17" s="71" customFormat="1" ht="9" customHeight="1">
      <c r="A53" s="73"/>
      <c r="B53" s="74"/>
      <c r="C53" s="74"/>
      <c r="D53" s="74"/>
      <c r="E53" s="80"/>
      <c r="F53" s="81"/>
      <c r="G53" s="80"/>
      <c r="H53" s="98"/>
      <c r="I53" s="67"/>
      <c r="J53" s="68"/>
      <c r="K53" s="80"/>
      <c r="L53" s="99"/>
      <c r="M53" s="83" t="str">
        <f>UPPER(IF(OR(L54="a",L54="as"),K45,IF(OR(L54="b",L54="bs"),K61,)))</f>
        <v>黃友君</v>
      </c>
      <c r="N53" s="93"/>
      <c r="O53" s="67"/>
      <c r="P53" s="106"/>
      <c r="Q53" s="70"/>
    </row>
    <row r="54" spans="1:17" s="71" customFormat="1" ht="9" customHeight="1">
      <c r="A54" s="73"/>
      <c r="B54" s="85"/>
      <c r="C54" s="85"/>
      <c r="D54" s="85"/>
      <c r="E54" s="67"/>
      <c r="F54" s="86"/>
      <c r="G54" s="67"/>
      <c r="H54" s="101"/>
      <c r="I54" s="67"/>
      <c r="J54" s="68"/>
      <c r="K54" s="87" t="s">
        <v>14</v>
      </c>
      <c r="L54" s="88" t="s">
        <v>80</v>
      </c>
      <c r="M54" s="89" t="str">
        <f>UPPER(IF(OR(L54="a",L54="as"),K46,IF(OR(L54="b",L54="bs"),K62,)))</f>
        <v>湯偉</v>
      </c>
      <c r="N54" s="104"/>
      <c r="O54" s="80"/>
      <c r="P54" s="106"/>
      <c r="Q54" s="70"/>
    </row>
    <row r="55" spans="1:17" s="71" customFormat="1" ht="9" customHeight="1">
      <c r="A55" s="73">
        <v>13</v>
      </c>
      <c r="B55" s="62">
        <f>IF($D55="","",VLOOKUP($D55,'[3]男雙準備名單'!$A$7:$V$39,20))</f>
        <v>0</v>
      </c>
      <c r="C55" s="62">
        <f>IF($D55="","",VLOOKUP($D55,'[3]男雙準備名單'!$A$7:$V$39,21))</f>
        <v>0</v>
      </c>
      <c r="D55" s="63">
        <v>8</v>
      </c>
      <c r="E55" s="62" t="str">
        <f>UPPER(IF($D55="","",VLOOKUP($D55,'[3]男雙準備名單'!$A$7:$V$39,2)))</f>
        <v>何家榮</v>
      </c>
      <c r="F55" s="91"/>
      <c r="G55" s="62" t="str">
        <f>IF($D55="","",VLOOKUP($D55,'[3]男雙準備名單'!$A$7:$V$39,4))</f>
        <v>台電</v>
      </c>
      <c r="H55" s="66"/>
      <c r="I55" s="67"/>
      <c r="J55" s="68"/>
      <c r="K55" s="67"/>
      <c r="L55" s="93"/>
      <c r="M55" s="67">
        <v>60</v>
      </c>
      <c r="N55" s="107"/>
      <c r="O55" s="67"/>
      <c r="P55" s="78"/>
      <c r="Q55" s="70"/>
    </row>
    <row r="56" spans="1:17" s="71" customFormat="1" ht="9" customHeight="1">
      <c r="A56" s="73"/>
      <c r="B56" s="74"/>
      <c r="C56" s="74"/>
      <c r="D56" s="74"/>
      <c r="E56" s="62" t="str">
        <f>UPPER(IF($D55="","",VLOOKUP($D55,'[3]男雙準備名單'!$A$7:$V$39,7)))</f>
        <v>陳璿臣</v>
      </c>
      <c r="F56" s="91"/>
      <c r="G56" s="62">
        <f>IF($D55="","",VLOOKUP($D55,'[3]男雙準備名單'!$A$7:$V$39,9))</f>
        <v>0</v>
      </c>
      <c r="H56" s="75"/>
      <c r="I56" s="76">
        <f>IF(H56="a",E55,IF(H56="b",E57,""))</f>
      </c>
      <c r="J56" s="77"/>
      <c r="K56" s="67"/>
      <c r="L56" s="93"/>
      <c r="M56" s="67"/>
      <c r="N56" s="77"/>
      <c r="O56" s="67"/>
      <c r="P56" s="78"/>
      <c r="Q56" s="70"/>
    </row>
    <row r="57" spans="1:17" s="71" customFormat="1" ht="9" customHeight="1">
      <c r="A57" s="73"/>
      <c r="B57" s="74"/>
      <c r="C57" s="74"/>
      <c r="D57" s="97"/>
      <c r="E57" s="80"/>
      <c r="F57" s="81"/>
      <c r="G57" s="80"/>
      <c r="H57" s="82"/>
      <c r="I57" s="83" t="str">
        <f>UPPER(IF(OR(H58="a",H58="as"),E55,IF(OR(H58="b",H58="bs"),E59,)))</f>
        <v>何家榮</v>
      </c>
      <c r="J57" s="84"/>
      <c r="K57" s="67"/>
      <c r="L57" s="93"/>
      <c r="M57" s="67"/>
      <c r="N57" s="77"/>
      <c r="O57" s="67"/>
      <c r="P57" s="78"/>
      <c r="Q57" s="70"/>
    </row>
    <row r="58" spans="1:17" s="71" customFormat="1" ht="9" customHeight="1">
      <c r="A58" s="73"/>
      <c r="B58" s="85"/>
      <c r="C58" s="85"/>
      <c r="D58" s="100"/>
      <c r="E58" s="67"/>
      <c r="F58" s="86"/>
      <c r="G58" s="87" t="s">
        <v>14</v>
      </c>
      <c r="H58" s="88" t="s">
        <v>80</v>
      </c>
      <c r="I58" s="89" t="str">
        <f>UPPER(IF(OR(H58="a",H58="as"),E56,IF(OR(H58="b",H58="bs"),E60,)))</f>
        <v>陳璿臣</v>
      </c>
      <c r="J58" s="90"/>
      <c r="K58" s="80"/>
      <c r="L58" s="93"/>
      <c r="M58" s="67"/>
      <c r="N58" s="77"/>
      <c r="O58" s="67"/>
      <c r="P58" s="78"/>
      <c r="Q58" s="70"/>
    </row>
    <row r="59" spans="1:17" s="71" customFormat="1" ht="9" customHeight="1">
      <c r="A59" s="73">
        <v>14</v>
      </c>
      <c r="B59" s="62">
        <f>IF($D59="","",VLOOKUP($D59,'[3]男雙準備名單'!$A$7:$V$39,20))</f>
        <v>0</v>
      </c>
      <c r="C59" s="62">
        <f>IF($D59="","",VLOOKUP($D59,'[3]男雙準備名單'!$A$7:$V$39,21))</f>
        <v>0</v>
      </c>
      <c r="D59" s="63">
        <v>11</v>
      </c>
      <c r="E59" s="62" t="str">
        <f>UPPER(IF($D59="","",VLOOKUP($D59,'[3]男雙準備名單'!$A$7:$V$39,2)))</f>
        <v>黃家榮</v>
      </c>
      <c r="F59" s="91"/>
      <c r="G59" s="62" t="str">
        <f>IF($D59="","",VLOOKUP($D59,'[3]男雙準備名單'!$A$7:$V$39,4))</f>
        <v>大同大學</v>
      </c>
      <c r="H59" s="92"/>
      <c r="I59" s="80">
        <v>62</v>
      </c>
      <c r="J59" s="93"/>
      <c r="K59" s="94"/>
      <c r="L59" s="103"/>
      <c r="M59" s="67"/>
      <c r="N59" s="77"/>
      <c r="O59" s="67"/>
      <c r="P59" s="78"/>
      <c r="Q59" s="70"/>
    </row>
    <row r="60" spans="1:17" s="71" customFormat="1" ht="9" customHeight="1">
      <c r="A60" s="73"/>
      <c r="B60" s="74"/>
      <c r="C60" s="74"/>
      <c r="D60" s="74"/>
      <c r="E60" s="62" t="str">
        <f>UPPER(IF($D59="","",VLOOKUP($D59,'[3]男雙準備名單'!$A$7:$V$39,7)))</f>
        <v>李威億</v>
      </c>
      <c r="F60" s="91"/>
      <c r="G60" s="62" t="str">
        <f>IF($D59="","",VLOOKUP($D59,'[3]男雙準備名單'!$A$7:$V$39,9))</f>
        <v>大同大學</v>
      </c>
      <c r="H60" s="75"/>
      <c r="I60" s="80"/>
      <c r="J60" s="93"/>
      <c r="K60" s="95"/>
      <c r="L60" s="105"/>
      <c r="M60" s="67"/>
      <c r="N60" s="77"/>
      <c r="O60" s="67"/>
      <c r="P60" s="78"/>
      <c r="Q60" s="70"/>
    </row>
    <row r="61" spans="1:17" s="71" customFormat="1" ht="9" customHeight="1">
      <c r="A61" s="73"/>
      <c r="B61" s="74"/>
      <c r="C61" s="74"/>
      <c r="D61" s="97"/>
      <c r="E61" s="80"/>
      <c r="F61" s="81"/>
      <c r="G61" s="80"/>
      <c r="H61" s="98"/>
      <c r="I61" s="67"/>
      <c r="J61" s="99"/>
      <c r="K61" s="83" t="str">
        <f>UPPER(IF(OR(J62="a",J62="as"),I57,IF(OR(J62="b",J62="bs"),I65,)))</f>
        <v>吳佩蓉</v>
      </c>
      <c r="L61" s="93"/>
      <c r="M61" s="67"/>
      <c r="N61" s="77"/>
      <c r="O61" s="67"/>
      <c r="P61" s="78"/>
      <c r="Q61" s="70"/>
    </row>
    <row r="62" spans="1:17" s="71" customFormat="1" ht="9" customHeight="1">
      <c r="A62" s="73"/>
      <c r="B62" s="85"/>
      <c r="C62" s="85"/>
      <c r="D62" s="100"/>
      <c r="E62" s="67"/>
      <c r="F62" s="86"/>
      <c r="G62" s="67"/>
      <c r="H62" s="101"/>
      <c r="I62" s="87" t="s">
        <v>14</v>
      </c>
      <c r="J62" s="88" t="s">
        <v>82</v>
      </c>
      <c r="K62" s="89" t="str">
        <f>UPPER(IF(OR(J62="a",J62="as"),I58,IF(OR(J62="b",J62="bs"),I66,)))</f>
        <v>吳添勝</v>
      </c>
      <c r="L62" s="104"/>
      <c r="M62" s="80"/>
      <c r="N62" s="77"/>
      <c r="O62" s="67"/>
      <c r="P62" s="78"/>
      <c r="Q62" s="70"/>
    </row>
    <row r="63" spans="1:17" s="71" customFormat="1" ht="9" customHeight="1">
      <c r="A63" s="73">
        <v>15</v>
      </c>
      <c r="B63" s="62">
        <f>IF($D63="","",VLOOKUP($D63,'[3]男雙準備名單'!$A$7:$V$39,20))</f>
        <v>0</v>
      </c>
      <c r="C63" s="62">
        <f>IF($D63="","",VLOOKUP($D63,'[3]男雙準備名單'!$A$7:$V$39,21))</f>
        <v>0</v>
      </c>
      <c r="D63" s="63">
        <v>15</v>
      </c>
      <c r="E63" s="62" t="str">
        <f>UPPER(IF($D63="","",VLOOKUP($D63,'[3]男雙準備名單'!$A$7:$V$39,2)))</f>
        <v>黃政源</v>
      </c>
      <c r="F63" s="91"/>
      <c r="G63" s="62">
        <f>IF($D63="","",VLOOKUP($D63,'[3]男雙準備名單'!$A$7:$V$39,4))</f>
        <v>0</v>
      </c>
      <c r="H63" s="66"/>
      <c r="I63" s="67"/>
      <c r="J63" s="93"/>
      <c r="K63" s="67">
        <v>61</v>
      </c>
      <c r="L63" s="107"/>
      <c r="M63" s="267"/>
      <c r="N63" s="77"/>
      <c r="O63" s="267"/>
      <c r="P63" s="77"/>
      <c r="Q63" s="70"/>
    </row>
    <row r="64" spans="1:17" s="71" customFormat="1" ht="9" customHeight="1">
      <c r="A64" s="73"/>
      <c r="B64" s="74"/>
      <c r="C64" s="74"/>
      <c r="D64" s="74"/>
      <c r="E64" s="62" t="str">
        <f>UPPER(IF($D63="","",VLOOKUP($D63,'[3]男雙準備名單'!$A$7:$V$39,7)))</f>
        <v>楊志東</v>
      </c>
      <c r="F64" s="91"/>
      <c r="G64" s="62">
        <f>IF($D63="","",VLOOKUP($D63,'[3]男雙準備名單'!$A$7:$V$39,9))</f>
        <v>0</v>
      </c>
      <c r="H64" s="75"/>
      <c r="I64" s="76">
        <f>IF(H64="a",E63,IF(H64="b",E65,""))</f>
      </c>
      <c r="J64" s="93"/>
      <c r="K64" s="67"/>
      <c r="L64" s="77"/>
      <c r="M64" s="208"/>
      <c r="N64" s="84"/>
      <c r="O64" s="80"/>
      <c r="P64" s="77"/>
      <c r="Q64" s="70"/>
    </row>
    <row r="65" spans="1:17" s="71" customFormat="1" ht="9" customHeight="1">
      <c r="A65" s="73"/>
      <c r="B65" s="74"/>
      <c r="C65" s="74"/>
      <c r="D65" s="74"/>
      <c r="E65" s="76"/>
      <c r="F65" s="111"/>
      <c r="G65" s="76"/>
      <c r="H65" s="82"/>
      <c r="I65" s="83" t="str">
        <f>UPPER(IF(OR(H66="a",H66="as"),E63,IF(OR(H66="b",H66="bs"),E67,)))</f>
        <v>吳佩蓉</v>
      </c>
      <c r="J65" s="103"/>
      <c r="K65" s="67"/>
      <c r="L65" s="77"/>
      <c r="M65" s="208"/>
      <c r="N65" s="96"/>
      <c r="O65" s="80"/>
      <c r="P65" s="77"/>
      <c r="Q65" s="70"/>
    </row>
    <row r="66" spans="1:17" s="71" customFormat="1" ht="9" customHeight="1">
      <c r="A66" s="73"/>
      <c r="B66" s="85"/>
      <c r="C66" s="85"/>
      <c r="D66" s="85"/>
      <c r="E66" s="67"/>
      <c r="F66" s="112"/>
      <c r="G66" s="87" t="s">
        <v>14</v>
      </c>
      <c r="H66" s="88" t="s">
        <v>82</v>
      </c>
      <c r="I66" s="89" t="str">
        <f>UPPER(IF(OR(H66="a",H66="as"),E64,IF(OR(H66="b",H66="bs"),E68,)))</f>
        <v>吳添勝</v>
      </c>
      <c r="J66" s="104"/>
      <c r="K66" s="80"/>
      <c r="L66" s="77"/>
      <c r="M66" s="77"/>
      <c r="N66" s="207"/>
      <c r="O66" s="208"/>
      <c r="P66" s="268"/>
      <c r="Q66" s="70"/>
    </row>
    <row r="67" spans="1:17" s="71" customFormat="1" ht="9" customHeight="1">
      <c r="A67" s="61">
        <v>16</v>
      </c>
      <c r="B67" s="62">
        <f>IF($D67="","",VLOOKUP($D67,'[3]男雙準備名單'!$A$7:$V$39,20))</f>
        <v>0</v>
      </c>
      <c r="C67" s="62">
        <f>IF($D67="","",VLOOKUP($D67,'[3]男雙準備名單'!$A$7:$V$39,21))</f>
        <v>0</v>
      </c>
      <c r="D67" s="63">
        <v>3</v>
      </c>
      <c r="E67" s="64" t="str">
        <f>UPPER(IF($D67="","",VLOOKUP($D67,'[3]男雙準備名單'!$A$7:$V$39,2)))</f>
        <v>吳佩蓉</v>
      </c>
      <c r="F67" s="65"/>
      <c r="G67" s="64" t="str">
        <f>IF($D67="","",VLOOKUP($D67,'[3]男雙準備名單'!$A$7:$V$39,4))</f>
        <v>悠活網球隊</v>
      </c>
      <c r="H67" s="92"/>
      <c r="I67" s="80" t="s">
        <v>101</v>
      </c>
      <c r="J67" s="77"/>
      <c r="K67" s="94"/>
      <c r="L67" s="84"/>
      <c r="M67" s="87"/>
      <c r="N67" s="269"/>
      <c r="O67" s="208"/>
      <c r="P67" s="268"/>
      <c r="Q67" s="70"/>
    </row>
    <row r="68" spans="1:17" s="71" customFormat="1" ht="9" customHeight="1">
      <c r="A68" s="73"/>
      <c r="B68" s="74"/>
      <c r="C68" s="74"/>
      <c r="D68" s="74"/>
      <c r="E68" s="64" t="str">
        <f>UPPER(IF($D67="","",VLOOKUP($D67,'[3]男雙準備名單'!$A$7:$V$39,7)))</f>
        <v>吳添勝</v>
      </c>
      <c r="F68" s="65"/>
      <c r="G68" s="64" t="str">
        <f>IF($D67="","",VLOOKUP($D67,'[3]男雙準備名單'!$A$7:$V$39,9))</f>
        <v>悠活網球隊</v>
      </c>
      <c r="H68" s="75"/>
      <c r="I68" s="80"/>
      <c r="J68" s="77"/>
      <c r="K68" s="95"/>
      <c r="L68" s="96"/>
      <c r="M68" s="208"/>
      <c r="N68" s="84"/>
      <c r="O68" s="80"/>
      <c r="P68" s="77"/>
      <c r="Q68" s="70"/>
    </row>
    <row r="69" spans="1:17" s="124" customFormat="1" ht="9" customHeight="1">
      <c r="A69" s="113"/>
      <c r="B69" s="114"/>
      <c r="C69" s="114"/>
      <c r="D69" s="115"/>
      <c r="E69" s="116"/>
      <c r="F69" s="117"/>
      <c r="G69" s="116"/>
      <c r="H69" s="118"/>
      <c r="I69" s="119"/>
      <c r="J69" s="120"/>
      <c r="K69" s="121"/>
      <c r="L69" s="122"/>
      <c r="M69" s="208"/>
      <c r="N69" s="96"/>
      <c r="O69" s="80"/>
      <c r="P69" s="77"/>
      <c r="Q69" s="123"/>
    </row>
  </sheetData>
  <sheetProtection/>
  <mergeCells count="1">
    <mergeCell ref="A4:C4"/>
  </mergeCells>
  <conditionalFormatting sqref="B7 B11 B15 B19 B23 B27 B31 B35 B39 B43 B47 B51 B55 B59 B63 B67 B73 B77 B81 B85 B89 B93 B97 B101 B105 B109 B113 B117 B121 B125 B129 B133">
    <cfRule type="cellIs" priority="33" dxfId="373" operator="equal" stopIfTrue="1">
      <formula>"DA"</formula>
    </cfRule>
  </conditionalFormatting>
  <conditionalFormatting sqref="G10 G58 G42 G50 G34 G26 G18 G66 I30 K22 M38 I62 I46 K54 I14 G76 G124 G108 G116 G100 G92 G84 G132 I96 K88 M104 I128 I112 K120 I80 M67">
    <cfRule type="expression" priority="30" dxfId="374" stopIfTrue="1">
      <formula>AND($M$1="CU",G10="Umpire")</formula>
    </cfRule>
    <cfRule type="expression" priority="31" dxfId="375" stopIfTrue="1">
      <formula>AND($M$1="CU",G10&lt;&gt;"Umpire",H10&lt;&gt;"")</formula>
    </cfRule>
    <cfRule type="expression" priority="32" dxfId="376" stopIfTrue="1">
      <formula>AND($M$1="CU",G10&lt;&gt;"Umpire")</formula>
    </cfRule>
  </conditionalFormatting>
  <conditionalFormatting sqref="K13 K29 K45 K61 M21 M53 O37 I9 I17 I25 I33 I41 I49 I57 I65 K79 K95 K111 K127 M87 M119 O103 I75 I83 I91 I99 I107 I115 I123 I131 M64 O66 M68">
    <cfRule type="expression" priority="28" dxfId="378" stopIfTrue="1">
      <formula>H10="as"</formula>
    </cfRule>
    <cfRule type="expression" priority="29" dxfId="378" stopIfTrue="1">
      <formula>H10="bs"</formula>
    </cfRule>
  </conditionalFormatting>
  <conditionalFormatting sqref="K14 K30 K46 K62 M22 M54 O38 I10 I18 I26 I34 I42 I50 I58 I66 K80 K96 K112 K128 M88 M120 O104 I76 I84 I92 I100 I108 I116 I124 I132 M65 O67 M69">
    <cfRule type="expression" priority="26" dxfId="378" stopIfTrue="1">
      <formula>H10="as"</formula>
    </cfRule>
    <cfRule type="expression" priority="27" dxfId="378" stopIfTrue="1">
      <formula>H10="bs"</formula>
    </cfRule>
  </conditionalFormatting>
  <conditionalFormatting sqref="H10 H18 H26 H34 H42 H50 H58 H66 J62 J46 J30 J14 L22 L54 N38 H76 H84 H92 H100 H108 H116 H124 H132 J128 J112 J96 J80 L88 L120 N104 N67">
    <cfRule type="expression" priority="25" dxfId="379" stopIfTrue="1">
      <formula>$M$1="CU"</formula>
    </cfRule>
  </conditionalFormatting>
  <conditionalFormatting sqref="E7 E11 E15 E19 E23 E27 E31 E35 E39 E43 E47 E51 E55 E59 E63 E67 E73 E77 E81 E85 E89 E93 E97 E101 E105 E109 E113 E117 E121 E125 E129 E133">
    <cfRule type="cellIs" priority="24" dxfId="380" operator="equal" stopIfTrue="1">
      <formula>"Bye"</formula>
    </cfRule>
  </conditionalFormatting>
  <conditionalFormatting sqref="D7 D11 D15 D19 D23 D27 D31 D35 D39 D43 D47 D51 D55 D59 D63 D67 D73 D77 D81 D85 D89 D93 D97 D101 D105 D109 D113 D117 D121 D125 D129 D133">
    <cfRule type="cellIs" priority="23" dxfId="381" operator="lessThan" stopIfTrue="1">
      <formula>9</formula>
    </cfRule>
  </conditionalFormatting>
  <conditionalFormatting sqref="B7 B11 B15 B19 B23 B27 B31 B35 B39 B43 B47 B51 B55 B59 B63 B67">
    <cfRule type="cellIs" priority="22" dxfId="373" operator="equal" stopIfTrue="1">
      <formula>"DA"</formula>
    </cfRule>
  </conditionalFormatting>
  <conditionalFormatting sqref="G10 G58 G42 G50 G34 G26 G18 G66 I30 K22 M38 I62 I46 K54 I14 M67">
    <cfRule type="expression" priority="19" dxfId="374" stopIfTrue="1">
      <formula>AND($M$1="CU",G10="Umpire")</formula>
    </cfRule>
    <cfRule type="expression" priority="20" dxfId="375" stopIfTrue="1">
      <formula>AND($M$1="CU",G10&lt;&gt;"Umpire",H10&lt;&gt;"")</formula>
    </cfRule>
    <cfRule type="expression" priority="21" dxfId="376" stopIfTrue="1">
      <formula>AND($M$1="CU",G10&lt;&gt;"Umpire")</formula>
    </cfRule>
  </conditionalFormatting>
  <conditionalFormatting sqref="K13 K29 K45 K61 M21 M53 O37 I9 I17 I25 I33 I41 I49 I57 I65 M64 O66 M68">
    <cfRule type="expression" priority="17" dxfId="378" stopIfTrue="1">
      <formula>H10="as"</formula>
    </cfRule>
    <cfRule type="expression" priority="18" dxfId="378" stopIfTrue="1">
      <formula>H10="bs"</formula>
    </cfRule>
  </conditionalFormatting>
  <conditionalFormatting sqref="K14 K30 K46 K62 M22 M54 O38 I10 I18 I26 I34 I42 I50 I58 I66 M65 O67 M69">
    <cfRule type="expression" priority="15" dxfId="378" stopIfTrue="1">
      <formula>H10="as"</formula>
    </cfRule>
    <cfRule type="expression" priority="16" dxfId="378" stopIfTrue="1">
      <formula>H10="bs"</formula>
    </cfRule>
  </conditionalFormatting>
  <conditionalFormatting sqref="H10 H18 H26 H34 H42 H50 H58 H66 J62 J46 J30 J14 L22 L54 N38 N67">
    <cfRule type="expression" priority="14" dxfId="379" stopIfTrue="1">
      <formula>$M$1="CU"</formula>
    </cfRule>
  </conditionalFormatting>
  <conditionalFormatting sqref="E7 E11 E15 E19 E23 E27 E31 E35 E39 E43 E47 E51 E55 E59 E63 E67">
    <cfRule type="cellIs" priority="13" dxfId="380" operator="equal" stopIfTrue="1">
      <formula>"Bye"</formula>
    </cfRule>
  </conditionalFormatting>
  <conditionalFormatting sqref="D7 D11 D15 D19 D23 D27 D31 D35 D39 D43 D47 D51 D55 D59 D63 D67">
    <cfRule type="cellIs" priority="12" dxfId="381" operator="lessThan" stopIfTrue="1">
      <formula>9</formula>
    </cfRule>
  </conditionalFormatting>
  <conditionalFormatting sqref="B7 B11 B15 B19 B23 B27 B31 B35 B39 B43 B47 B51 B55 B59 B63 B67">
    <cfRule type="cellIs" priority="11" dxfId="373" operator="equal" stopIfTrue="1">
      <formula>"DA"</formula>
    </cfRule>
  </conditionalFormatting>
  <conditionalFormatting sqref="G10 G58 G42 G50 G34 G26 G18 G66 I30 K22 M38 I62 I46 K54 I14 M67">
    <cfRule type="expression" priority="8" dxfId="374" stopIfTrue="1">
      <formula>AND($M$1="CU",G10="Umpire")</formula>
    </cfRule>
    <cfRule type="expression" priority="9" dxfId="375" stopIfTrue="1">
      <formula>AND($M$1="CU",G10&lt;&gt;"Umpire",H10&lt;&gt;"")</formula>
    </cfRule>
    <cfRule type="expression" priority="10" dxfId="376" stopIfTrue="1">
      <formula>AND($M$1="CU",G10&lt;&gt;"Umpire")</formula>
    </cfRule>
  </conditionalFormatting>
  <conditionalFormatting sqref="K13 K29 K45 K61 M21 M53 O37 I9 I17 I25 I33 I41 I49 I57 I65 M64 O66 M68">
    <cfRule type="expression" priority="6" dxfId="378" stopIfTrue="1">
      <formula>H10="as"</formula>
    </cfRule>
    <cfRule type="expression" priority="7" dxfId="378" stopIfTrue="1">
      <formula>H10="bs"</formula>
    </cfRule>
  </conditionalFormatting>
  <conditionalFormatting sqref="K14 K30 K46 K62 M22 M54 O38 I10 I18 I26 I34 I42 I50 I58 I66 M65 O67 M69">
    <cfRule type="expression" priority="4" dxfId="378" stopIfTrue="1">
      <formula>H10="as"</formula>
    </cfRule>
    <cfRule type="expression" priority="5" dxfId="378" stopIfTrue="1">
      <formula>H10="bs"</formula>
    </cfRule>
  </conditionalFormatting>
  <conditionalFormatting sqref="H10 H18 H26 H34 H42 H50 H58 H66 J62 J46 J30 J14 L22 L54 N38 N67">
    <cfRule type="expression" priority="3" dxfId="379" stopIfTrue="1">
      <formula>$M$1="CU"</formula>
    </cfRule>
  </conditionalFormatting>
  <conditionalFormatting sqref="E7 E11 E15 E19 E23 E27 E31 E35 E39 E43 E47 E51 E55 E59 E63 E67">
    <cfRule type="cellIs" priority="2" dxfId="380" operator="equal" stopIfTrue="1">
      <formula>"Bye"</formula>
    </cfRule>
  </conditionalFormatting>
  <conditionalFormatting sqref="D7 D11 D15 D19 D23 D27 D31 D35 D39 D43 D47 D51 D55 D59 D63 D67">
    <cfRule type="cellIs" priority="1" dxfId="381" operator="lessThan" stopIfTrue="1">
      <formula>9</formula>
    </cfRule>
  </conditionalFormatting>
  <dataValidations count="1">
    <dataValidation type="list" allowBlank="1" showInputMessage="1" sqref="G10 M67 I14 K22 I30 M38 K54 I46 I62 G66 G34 G50 G26 G58 G18 G42">
      <formula1>$S$7:$S$16</formula1>
    </dataValidation>
  </dataValidation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S20"/>
  <sheetViews>
    <sheetView zoomScalePageLayoutView="0" workbookViewId="0" topLeftCell="A1">
      <selection activeCell="A1" sqref="A1:IV16384"/>
    </sheetView>
  </sheetViews>
  <sheetFormatPr defaultColWidth="9.00390625" defaultRowHeight="15.75"/>
  <cols>
    <col min="1" max="2" width="2.875" style="229" customWidth="1"/>
    <col min="3" max="3" width="4.125" style="229" customWidth="1"/>
    <col min="4" max="4" width="3.75390625" style="229" customWidth="1"/>
    <col min="5" max="5" width="11.125" style="229" customWidth="1"/>
    <col min="6" max="6" width="6.75390625" style="229" customWidth="1"/>
    <col min="7" max="7" width="5.125" style="229" customWidth="1"/>
    <col min="8" max="8" width="1.4921875" style="230" customWidth="1"/>
    <col min="9" max="9" width="9.375" style="231" customWidth="1"/>
    <col min="10" max="10" width="1.4921875" style="232" customWidth="1"/>
    <col min="11" max="11" width="9.375" style="231" customWidth="1"/>
    <col min="12" max="12" width="1.4921875" style="16" customWidth="1"/>
    <col min="13" max="13" width="9.375" style="231" customWidth="1"/>
    <col min="14" max="14" width="1.4921875" style="232" customWidth="1"/>
    <col min="15" max="15" width="9.375" style="231" customWidth="1"/>
    <col min="16" max="16" width="1.4921875" style="16" customWidth="1"/>
    <col min="17" max="17" width="9.00390625" style="229" customWidth="1"/>
    <col min="18" max="18" width="7.625" style="229" customWidth="1"/>
    <col min="19" max="19" width="7.75390625" style="229" hidden="1" customWidth="1"/>
    <col min="20" max="20" width="5.00390625" style="229" customWidth="1"/>
    <col min="21" max="16384" width="9.00390625" style="229" customWidth="1"/>
  </cols>
  <sheetData>
    <row r="1" spans="1:16" s="3" customFormat="1" ht="21.75" customHeight="1">
      <c r="A1" s="1" t="str">
        <f>'[3]Week SetUp'!$A$6</f>
        <v>FILA盃全國乙組網球排名賽</v>
      </c>
      <c r="B1" s="2"/>
      <c r="H1" s="4"/>
      <c r="I1" s="5" t="s">
        <v>102</v>
      </c>
      <c r="J1" s="6"/>
      <c r="K1" s="7"/>
      <c r="L1" s="6"/>
      <c r="M1" s="6"/>
      <c r="N1" s="6"/>
      <c r="O1" s="8"/>
      <c r="P1" s="9"/>
    </row>
    <row r="2" spans="1:16" s="12" customFormat="1" ht="12.75">
      <c r="A2" s="10" t="str">
        <f>'[3]Week SetUp'!$A$8</f>
        <v>FILA盃全國乙組網球排名賽</v>
      </c>
      <c r="B2" s="11"/>
      <c r="H2" s="14"/>
      <c r="I2" s="15"/>
      <c r="J2" s="16"/>
      <c r="K2" s="7"/>
      <c r="L2" s="16"/>
      <c r="M2" s="17"/>
      <c r="N2" s="16"/>
      <c r="O2" s="17"/>
      <c r="P2" s="16"/>
    </row>
    <row r="3" spans="1:16" s="29" customFormat="1" ht="10.5" customHeight="1">
      <c r="A3" s="233" t="s">
        <v>89</v>
      </c>
      <c r="B3" s="18"/>
      <c r="C3" s="18"/>
      <c r="D3" s="18"/>
      <c r="E3" s="19"/>
      <c r="F3" s="233" t="s">
        <v>90</v>
      </c>
      <c r="G3" s="18"/>
      <c r="H3" s="20"/>
      <c r="I3" s="234" t="s">
        <v>91</v>
      </c>
      <c r="J3" s="22"/>
      <c r="K3" s="23"/>
      <c r="L3" s="24"/>
      <c r="M3" s="25"/>
      <c r="N3" s="26"/>
      <c r="O3" s="27"/>
      <c r="P3" s="235" t="s">
        <v>92</v>
      </c>
    </row>
    <row r="4" spans="1:16" s="40" customFormat="1" ht="11.25" customHeight="1" thickBot="1">
      <c r="A4" s="270" t="str">
        <f>'[3]Week SetUp'!$A$10</f>
        <v>20~21/03/2010</v>
      </c>
      <c r="B4" s="270"/>
      <c r="C4" s="270"/>
      <c r="D4" s="30"/>
      <c r="E4" s="30"/>
      <c r="F4" s="31" t="str">
        <f>'[3]Week SetUp'!$C$10</f>
        <v>臺北內湖彩虹河濱公園</v>
      </c>
      <c r="G4" s="30"/>
      <c r="H4" s="33"/>
      <c r="I4" s="34">
        <f>'[3]Week SetUp'!$D$10</f>
        <v>0</v>
      </c>
      <c r="J4" s="35"/>
      <c r="K4" s="36">
        <f>'[3]Week SetUp'!$A$12</f>
        <v>0</v>
      </c>
      <c r="L4" s="37"/>
      <c r="M4" s="38"/>
      <c r="N4" s="37"/>
      <c r="O4" s="38"/>
      <c r="P4" s="39" t="str">
        <f>'[3]Week SetUp'!$E$10</f>
        <v>王凌華</v>
      </c>
    </row>
    <row r="5" spans="1:16" s="52" customFormat="1" ht="9.75">
      <c r="A5" s="41"/>
      <c r="B5" s="42" t="s">
        <v>5</v>
      </c>
      <c r="C5" s="43" t="s">
        <v>93</v>
      </c>
      <c r="D5" s="44" t="s">
        <v>94</v>
      </c>
      <c r="E5" s="45" t="s">
        <v>95</v>
      </c>
      <c r="F5" s="47"/>
      <c r="G5" s="45" t="s">
        <v>96</v>
      </c>
      <c r="H5" s="48"/>
      <c r="I5" s="43" t="s">
        <v>97</v>
      </c>
      <c r="J5" s="50"/>
      <c r="K5" s="43" t="s">
        <v>103</v>
      </c>
      <c r="L5" s="50"/>
      <c r="M5" s="50"/>
      <c r="N5" s="51"/>
      <c r="O5" s="51"/>
      <c r="P5" s="51"/>
    </row>
    <row r="6" spans="1:16" s="52" customFormat="1" ht="3.75" customHeight="1" thickBot="1">
      <c r="A6" s="53"/>
      <c r="B6" s="54"/>
      <c r="C6" s="55"/>
      <c r="D6" s="54"/>
      <c r="E6" s="56"/>
      <c r="F6" s="57"/>
      <c r="G6" s="56"/>
      <c r="H6" s="58"/>
      <c r="I6" s="55"/>
      <c r="J6" s="59"/>
      <c r="K6" s="55"/>
      <c r="L6" s="59"/>
      <c r="M6" s="55"/>
      <c r="N6" s="59"/>
      <c r="O6" s="55"/>
      <c r="P6" s="60"/>
    </row>
    <row r="7" spans="1:19" s="71" customFormat="1" ht="10.5" customHeight="1">
      <c r="A7" s="61">
        <v>1</v>
      </c>
      <c r="B7" s="62">
        <f>IF($D7="","",VLOOKUP($D7,'[3]女雙準備名單'!$A$7:$V$23,20))</f>
        <v>0</v>
      </c>
      <c r="C7" s="62">
        <f>IF($D7="","",VLOOKUP($D7,'[3]女雙準備名單'!$A$7:$V$23,21))</f>
        <v>0</v>
      </c>
      <c r="D7" s="63">
        <v>2</v>
      </c>
      <c r="E7" s="64" t="str">
        <f>UPPER(IF($D7="","",VLOOKUP($D7,'[3]女雙準備名單'!$A$7:$V$23,2)))</f>
        <v>蔡曉芸</v>
      </c>
      <c r="F7" s="65"/>
      <c r="G7" s="64">
        <f>IF($D7="","",VLOOKUP($D7,'[3]女雙準備名單'!$A$7:$V$23,4))</f>
        <v>0</v>
      </c>
      <c r="H7" s="66"/>
      <c r="I7" s="67"/>
      <c r="J7" s="68"/>
      <c r="K7" s="67"/>
      <c r="L7" s="68"/>
      <c r="M7" s="67"/>
      <c r="N7" s="68"/>
      <c r="O7" s="67"/>
      <c r="P7" s="78"/>
      <c r="Q7" s="70"/>
      <c r="S7" s="72" t="e">
        <f>#REF!</f>
        <v>#REF!</v>
      </c>
    </row>
    <row r="8" spans="1:19" s="71" customFormat="1" ht="9" customHeight="1">
      <c r="A8" s="73"/>
      <c r="B8" s="74"/>
      <c r="C8" s="74"/>
      <c r="D8" s="74"/>
      <c r="E8" s="64" t="str">
        <f>UPPER(IF($D7="","",VLOOKUP($D7,'[3]女雙準備名單'!$A$7:$V$23,7)))</f>
        <v>湯心瑋</v>
      </c>
      <c r="F8" s="65"/>
      <c r="G8" s="64">
        <f>IF($D7="","",VLOOKUP($D7,'[3]女雙準備名單'!$A$7:$V$23,9))</f>
        <v>0</v>
      </c>
      <c r="H8" s="75"/>
      <c r="I8" s="76">
        <f>IF(H8="a",E7,IF(H8="b",E9,""))</f>
      </c>
      <c r="J8" s="77"/>
      <c r="K8" s="67"/>
      <c r="L8" s="68"/>
      <c r="M8" s="67"/>
      <c r="N8" s="68"/>
      <c r="O8" s="67"/>
      <c r="P8" s="78"/>
      <c r="Q8" s="70"/>
      <c r="S8" s="79" t="e">
        <f>#REF!</f>
        <v>#REF!</v>
      </c>
    </row>
    <row r="9" spans="1:19" s="71" customFormat="1" ht="9" customHeight="1">
      <c r="A9" s="73"/>
      <c r="B9" s="74"/>
      <c r="C9" s="74"/>
      <c r="D9" s="74"/>
      <c r="E9" s="80"/>
      <c r="F9" s="81"/>
      <c r="G9" s="80"/>
      <c r="H9" s="82"/>
      <c r="I9" s="83" t="str">
        <f>UPPER(IF(OR(H10="a",H10="as"),E7,IF(OR(H10="b",H10="bs"),E11,)))</f>
        <v>黃恩沛</v>
      </c>
      <c r="J9" s="84"/>
      <c r="K9" s="67"/>
      <c r="L9" s="68"/>
      <c r="M9" s="67"/>
      <c r="N9" s="68"/>
      <c r="O9" s="67"/>
      <c r="P9" s="78"/>
      <c r="Q9" s="70"/>
      <c r="S9" s="79" t="e">
        <f>#REF!</f>
        <v>#REF!</v>
      </c>
    </row>
    <row r="10" spans="1:19" s="71" customFormat="1" ht="9" customHeight="1">
      <c r="A10" s="73"/>
      <c r="B10" s="85"/>
      <c r="C10" s="85"/>
      <c r="D10" s="85"/>
      <c r="E10" s="67"/>
      <c r="F10" s="86"/>
      <c r="G10" s="87" t="s">
        <v>14</v>
      </c>
      <c r="H10" s="88" t="s">
        <v>82</v>
      </c>
      <c r="I10" s="89" t="str">
        <f>UPPER(IF(OR(H10="a",H10="as"),E8,IF(OR(H10="b",H10="bs"),E12,)))</f>
        <v>張琳</v>
      </c>
      <c r="J10" s="90"/>
      <c r="K10" s="80"/>
      <c r="L10" s="77"/>
      <c r="M10" s="67"/>
      <c r="N10" s="68"/>
      <c r="O10" s="67"/>
      <c r="P10" s="78"/>
      <c r="Q10" s="70"/>
      <c r="S10" s="79" t="e">
        <f>#REF!</f>
        <v>#REF!</v>
      </c>
    </row>
    <row r="11" spans="1:19" s="71" customFormat="1" ht="9" customHeight="1">
      <c r="A11" s="73">
        <v>2</v>
      </c>
      <c r="B11" s="62">
        <f>IF($D11="","",VLOOKUP($D11,'[3]女雙準備名單'!$A$7:$V$23,20))</f>
        <v>0</v>
      </c>
      <c r="C11" s="62">
        <f>IF($D11="","",VLOOKUP($D11,'[3]女雙準備名單'!$A$7:$V$23,21))</f>
        <v>0</v>
      </c>
      <c r="D11" s="63">
        <v>4</v>
      </c>
      <c r="E11" s="62" t="str">
        <f>UPPER(IF($D11="","",VLOOKUP($D11,'[3]女雙準備名單'!$A$7:$V$23,2)))</f>
        <v>黃恩沛</v>
      </c>
      <c r="F11" s="91"/>
      <c r="G11" s="62" t="str">
        <f>IF($D11="","",VLOOKUP($D11,'[3]女雙準備名單'!$A$7:$V$23,4))</f>
        <v>高縣忠孝國小</v>
      </c>
      <c r="H11" s="92"/>
      <c r="I11" s="80" t="s">
        <v>81</v>
      </c>
      <c r="J11" s="93"/>
      <c r="K11" s="94"/>
      <c r="L11" s="84"/>
      <c r="M11" s="67"/>
      <c r="N11" s="68"/>
      <c r="O11" s="67"/>
      <c r="P11" s="78"/>
      <c r="Q11" s="70"/>
      <c r="S11" s="79" t="e">
        <f>#REF!</f>
        <v>#REF!</v>
      </c>
    </row>
    <row r="12" spans="1:19" s="71" customFormat="1" ht="9" customHeight="1">
      <c r="A12" s="73"/>
      <c r="B12" s="74"/>
      <c r="C12" s="74"/>
      <c r="D12" s="74"/>
      <c r="E12" s="62" t="str">
        <f>UPPER(IF($D11="","",VLOOKUP($D11,'[3]女雙準備名單'!$A$7:$V$23,7)))</f>
        <v>張琳</v>
      </c>
      <c r="F12" s="91"/>
      <c r="G12" s="62" t="str">
        <f>IF($D11="","",VLOOKUP($D11,'[3]女雙準備名單'!$A$7:$V$23,9))</f>
        <v>北縣三民</v>
      </c>
      <c r="H12" s="75"/>
      <c r="I12" s="80"/>
      <c r="J12" s="93"/>
      <c r="K12" s="95"/>
      <c r="L12" s="96"/>
      <c r="M12" s="67"/>
      <c r="N12" s="68"/>
      <c r="O12" s="67"/>
      <c r="P12" s="78"/>
      <c r="Q12" s="70"/>
      <c r="S12" s="79" t="e">
        <f>#REF!</f>
        <v>#REF!</v>
      </c>
    </row>
    <row r="13" spans="1:19" s="71" customFormat="1" ht="9" customHeight="1">
      <c r="A13" s="73"/>
      <c r="B13" s="74"/>
      <c r="C13" s="74"/>
      <c r="D13" s="97"/>
      <c r="E13" s="80"/>
      <c r="F13" s="81"/>
      <c r="G13" s="80"/>
      <c r="H13" s="98"/>
      <c r="I13" s="67"/>
      <c r="J13" s="99"/>
      <c r="K13" s="83" t="str">
        <f>UPPER(IF(OR(J14="a",J14="as"),I9,IF(OR(J14="b",J14="bs"),I17,)))</f>
        <v>黃恩沛</v>
      </c>
      <c r="L13" s="77"/>
      <c r="M13" s="67"/>
      <c r="N13" s="68"/>
      <c r="O13" s="67"/>
      <c r="P13" s="78"/>
      <c r="Q13" s="70"/>
      <c r="S13" s="79" t="e">
        <f>#REF!</f>
        <v>#REF!</v>
      </c>
    </row>
    <row r="14" spans="1:19" s="71" customFormat="1" ht="9" customHeight="1">
      <c r="A14" s="73"/>
      <c r="B14" s="85"/>
      <c r="C14" s="85"/>
      <c r="D14" s="100"/>
      <c r="E14" s="67"/>
      <c r="F14" s="86"/>
      <c r="G14" s="67"/>
      <c r="H14" s="101"/>
      <c r="I14" s="87" t="s">
        <v>14</v>
      </c>
      <c r="J14" s="88" t="s">
        <v>80</v>
      </c>
      <c r="K14" s="89" t="str">
        <f>UPPER(IF(OR(J14="a",J14="as"),I10,IF(OR(J14="b",J14="bs"),I18,)))</f>
        <v>張琳</v>
      </c>
      <c r="L14" s="90"/>
      <c r="M14" s="80"/>
      <c r="N14" s="77"/>
      <c r="O14" s="67"/>
      <c r="P14" s="78"/>
      <c r="Q14" s="70"/>
      <c r="S14" s="79" t="e">
        <f>#REF!</f>
        <v>#REF!</v>
      </c>
    </row>
    <row r="15" spans="1:19" s="71" customFormat="1" ht="9" customHeight="1">
      <c r="A15" s="73">
        <v>3</v>
      </c>
      <c r="B15" s="62">
        <f>IF($D15="","",VLOOKUP($D15,'[3]女雙準備名單'!$A$7:$V$23,20))</f>
        <v>0</v>
      </c>
      <c r="C15" s="62">
        <f>IF($D15="","",VLOOKUP($D15,'[3]女雙準備名單'!$A$7:$V$23,21))</f>
        <v>0</v>
      </c>
      <c r="D15" s="63">
        <v>1</v>
      </c>
      <c r="E15" s="62" t="str">
        <f>UPPER(IF($D15="","",VLOOKUP($D15,'[3]女雙準備名單'!$A$7:$V$23,2)))</f>
        <v>劉虹蘭</v>
      </c>
      <c r="F15" s="91"/>
      <c r="G15" s="62">
        <f>IF($D15="","",VLOOKUP($D15,'[3]女雙準備名單'!$A$7:$V$23,4))</f>
        <v>0</v>
      </c>
      <c r="H15" s="66"/>
      <c r="I15" s="67"/>
      <c r="J15" s="93"/>
      <c r="K15" s="67">
        <v>61</v>
      </c>
      <c r="L15" s="77"/>
      <c r="M15" s="94"/>
      <c r="N15" s="77"/>
      <c r="O15" s="67"/>
      <c r="P15" s="78"/>
      <c r="Q15" s="70"/>
      <c r="S15" s="79" t="e">
        <f>#REF!</f>
        <v>#REF!</v>
      </c>
    </row>
    <row r="16" spans="1:19" s="71" customFormat="1" ht="9" customHeight="1" thickBot="1">
      <c r="A16" s="73"/>
      <c r="B16" s="74"/>
      <c r="C16" s="74"/>
      <c r="D16" s="74"/>
      <c r="E16" s="62" t="str">
        <f>UPPER(IF($D15="","",VLOOKUP($D15,'[3]女雙準備名單'!$A$7:$V$23,7)))</f>
        <v>劉虹翎</v>
      </c>
      <c r="F16" s="91"/>
      <c r="G16" s="62">
        <f>IF($D15="","",VLOOKUP($D15,'[3]女雙準備名單'!$A$7:$V$23,9))</f>
        <v>0</v>
      </c>
      <c r="H16" s="75"/>
      <c r="I16" s="76">
        <f>IF(H16="a",E15,IF(H16="b",E17,""))</f>
      </c>
      <c r="J16" s="93"/>
      <c r="K16" s="67"/>
      <c r="L16" s="77"/>
      <c r="M16" s="80"/>
      <c r="N16" s="77"/>
      <c r="O16" s="67"/>
      <c r="P16" s="78"/>
      <c r="Q16" s="70"/>
      <c r="S16" s="102" t="e">
        <f>#REF!</f>
        <v>#REF!</v>
      </c>
    </row>
    <row r="17" spans="1:17" s="71" customFormat="1" ht="9" customHeight="1">
      <c r="A17" s="73"/>
      <c r="B17" s="74"/>
      <c r="C17" s="74"/>
      <c r="D17" s="97"/>
      <c r="E17" s="80"/>
      <c r="F17" s="81"/>
      <c r="G17" s="80"/>
      <c r="H17" s="82"/>
      <c r="I17" s="83" t="str">
        <f>UPPER(IF(OR(H18="a",H18="as"),E15,IF(OR(H18="b",H18="bs"),E19,)))</f>
        <v>劉虹蘭</v>
      </c>
      <c r="J17" s="103"/>
      <c r="K17" s="67"/>
      <c r="L17" s="77"/>
      <c r="M17" s="80"/>
      <c r="N17" s="77"/>
      <c r="O17" s="67"/>
      <c r="P17" s="78"/>
      <c r="Q17" s="70"/>
    </row>
    <row r="18" spans="1:17" s="71" customFormat="1" ht="9" customHeight="1">
      <c r="A18" s="73"/>
      <c r="B18" s="85"/>
      <c r="C18" s="85"/>
      <c r="D18" s="100"/>
      <c r="E18" s="67"/>
      <c r="F18" s="86"/>
      <c r="G18" s="87" t="s">
        <v>14</v>
      </c>
      <c r="H18" s="88" t="s">
        <v>80</v>
      </c>
      <c r="I18" s="89" t="str">
        <f>UPPER(IF(OR(H18="a",H18="as"),E16,IF(OR(H18="b",H18="bs"),E20,)))</f>
        <v>劉虹翎</v>
      </c>
      <c r="J18" s="104"/>
      <c r="K18" s="80"/>
      <c r="L18" s="77"/>
      <c r="M18" s="80"/>
      <c r="N18" s="77"/>
      <c r="O18" s="67"/>
      <c r="P18" s="78"/>
      <c r="Q18" s="70"/>
    </row>
    <row r="19" spans="1:17" s="71" customFormat="1" ht="9" customHeight="1">
      <c r="A19" s="73">
        <v>4</v>
      </c>
      <c r="B19" s="62">
        <f>IF($D19="","",VLOOKUP($D19,'[3]女雙準備名單'!$A$7:$V$23,20))</f>
        <v>0</v>
      </c>
      <c r="C19" s="62">
        <f>IF($D19="","",VLOOKUP($D19,'[3]女雙準備名單'!$A$7:$V$23,21))</f>
        <v>0</v>
      </c>
      <c r="D19" s="63">
        <v>3</v>
      </c>
      <c r="E19" s="62" t="str">
        <f>UPPER(IF($D19="","",VLOOKUP($D19,'[3]女雙準備名單'!$A$7:$V$23,2)))</f>
        <v>蘇人英</v>
      </c>
      <c r="F19" s="91"/>
      <c r="G19" s="62" t="str">
        <f>IF($D19="","",VLOOKUP($D19,'[3]女雙準備名單'!$A$7:$V$23,4))</f>
        <v>中國文化大學</v>
      </c>
      <c r="H19" s="92"/>
      <c r="I19" s="80">
        <v>61</v>
      </c>
      <c r="J19" s="77"/>
      <c r="K19" s="94"/>
      <c r="L19" s="84"/>
      <c r="M19" s="80"/>
      <c r="N19" s="77"/>
      <c r="O19" s="67"/>
      <c r="P19" s="78"/>
      <c r="Q19" s="70"/>
    </row>
    <row r="20" spans="1:17" s="71" customFormat="1" ht="9" customHeight="1">
      <c r="A20" s="73"/>
      <c r="B20" s="74"/>
      <c r="C20" s="74"/>
      <c r="D20" s="74"/>
      <c r="E20" s="62" t="str">
        <f>UPPER(IF($D19="","",VLOOKUP($D19,'[3]女雙準備名單'!$A$7:$V$23,7)))</f>
        <v>張筑琳</v>
      </c>
      <c r="F20" s="91"/>
      <c r="G20" s="62" t="str">
        <f>IF($D19="","",VLOOKUP($D19,'[3]女雙準備名單'!$A$7:$V$23,9))</f>
        <v>中國文化大學</v>
      </c>
      <c r="H20" s="75"/>
      <c r="I20" s="80"/>
      <c r="J20" s="77"/>
      <c r="K20" s="95"/>
      <c r="L20" s="96"/>
      <c r="M20" s="80"/>
      <c r="N20" s="77"/>
      <c r="O20" s="67"/>
      <c r="P20" s="78"/>
      <c r="Q20" s="70"/>
    </row>
  </sheetData>
  <sheetProtection/>
  <mergeCells count="1">
    <mergeCell ref="A4:C4"/>
  </mergeCells>
  <conditionalFormatting sqref="B7 B11 B15 B19 B23 B27 B31 B35 B39 B43 B47 B51 B55 B59 B63 B67">
    <cfRule type="cellIs" priority="33" dxfId="373" operator="equal" stopIfTrue="1">
      <formula>"DA"</formula>
    </cfRule>
  </conditionalFormatting>
  <conditionalFormatting sqref="G10 G58 G42 G50 G34 G26 G18 G66 I30 K22 M38 I62 I46 K54 I14">
    <cfRule type="expression" priority="30" dxfId="374" stopIfTrue="1">
      <formula>AND($M$1="CU",G10="Umpire")</formula>
    </cfRule>
    <cfRule type="expression" priority="31" dxfId="375" stopIfTrue="1">
      <formula>AND($M$1="CU",G10&lt;&gt;"Umpire",H10&lt;&gt;"")</formula>
    </cfRule>
    <cfRule type="expression" priority="32" dxfId="376" stopIfTrue="1">
      <formula>AND($M$1="CU",G10&lt;&gt;"Umpire")</formula>
    </cfRule>
  </conditionalFormatting>
  <conditionalFormatting sqref="K13 K29 K45 K61 M21 M53 O37 I9 I17 I25 I33 I41 I49 I57 I65">
    <cfRule type="expression" priority="28" dxfId="378" stopIfTrue="1">
      <formula>H10="as"</formula>
    </cfRule>
    <cfRule type="expression" priority="29" dxfId="378" stopIfTrue="1">
      <formula>H10="bs"</formula>
    </cfRule>
  </conditionalFormatting>
  <conditionalFormatting sqref="K14 K30 K46 K62 M22 M54 O38 I10 I18 I26 I34 I42 I50 I58 I66">
    <cfRule type="expression" priority="26" dxfId="378" stopIfTrue="1">
      <formula>H10="as"</formula>
    </cfRule>
    <cfRule type="expression" priority="27" dxfId="378" stopIfTrue="1">
      <formula>H10="bs"</formula>
    </cfRule>
  </conditionalFormatting>
  <conditionalFormatting sqref="H10 H18 H26 H34 H42 H50 H58 H66 J62 J46 J30 J14 L22 L54 N38">
    <cfRule type="expression" priority="25" dxfId="379" stopIfTrue="1">
      <formula>$M$1="CU"</formula>
    </cfRule>
  </conditionalFormatting>
  <conditionalFormatting sqref="E7 E11 E15 E19 E23 E27 E31 E35 E39 E43 E47 E51 E55 E59 E63 E67">
    <cfRule type="cellIs" priority="24" dxfId="380" operator="equal" stopIfTrue="1">
      <formula>"Bye"</formula>
    </cfRule>
  </conditionalFormatting>
  <conditionalFormatting sqref="D7 D11 D15 D19 D23 D27 D31 D35 D39 D43 D47 D51 D55 D59 D63 D67">
    <cfRule type="cellIs" priority="23" dxfId="381" operator="lessThan" stopIfTrue="1">
      <formula>5</formula>
    </cfRule>
  </conditionalFormatting>
  <conditionalFormatting sqref="B7 B11 B15 B19">
    <cfRule type="cellIs" priority="22" dxfId="373" operator="equal" stopIfTrue="1">
      <formula>"DA"</formula>
    </cfRule>
  </conditionalFormatting>
  <conditionalFormatting sqref="G10 G18 I14">
    <cfRule type="expression" priority="19" dxfId="374" stopIfTrue="1">
      <formula>AND($M$1="CU",G10="Umpire")</formula>
    </cfRule>
    <cfRule type="expression" priority="20" dxfId="375" stopIfTrue="1">
      <formula>AND($M$1="CU",G10&lt;&gt;"Umpire",H10&lt;&gt;"")</formula>
    </cfRule>
    <cfRule type="expression" priority="21" dxfId="376" stopIfTrue="1">
      <formula>AND($M$1="CU",G10&lt;&gt;"Umpire")</formula>
    </cfRule>
  </conditionalFormatting>
  <conditionalFormatting sqref="K13 I9 I17">
    <cfRule type="expression" priority="17" dxfId="378" stopIfTrue="1">
      <formula>H10="as"</formula>
    </cfRule>
    <cfRule type="expression" priority="18" dxfId="378" stopIfTrue="1">
      <formula>H10="bs"</formula>
    </cfRule>
  </conditionalFormatting>
  <conditionalFormatting sqref="K14 I10 I18">
    <cfRule type="expression" priority="15" dxfId="378" stopIfTrue="1">
      <formula>H10="as"</formula>
    </cfRule>
    <cfRule type="expression" priority="16" dxfId="378" stopIfTrue="1">
      <formula>H10="bs"</formula>
    </cfRule>
  </conditionalFormatting>
  <conditionalFormatting sqref="H10 H18 J14">
    <cfRule type="expression" priority="14" dxfId="379" stopIfTrue="1">
      <formula>$M$1="CU"</formula>
    </cfRule>
  </conditionalFormatting>
  <conditionalFormatting sqref="E7 E11 E15 E19">
    <cfRule type="cellIs" priority="13" dxfId="380" operator="equal" stopIfTrue="1">
      <formula>"Bye"</formula>
    </cfRule>
  </conditionalFormatting>
  <conditionalFormatting sqref="D7 D11 D15 D19">
    <cfRule type="cellIs" priority="12" dxfId="381" operator="lessThan" stopIfTrue="1">
      <formula>5</formula>
    </cfRule>
  </conditionalFormatting>
  <conditionalFormatting sqref="B7 B11 B15 B19">
    <cfRule type="cellIs" priority="11" dxfId="373" operator="equal" stopIfTrue="1">
      <formula>"DA"</formula>
    </cfRule>
  </conditionalFormatting>
  <conditionalFormatting sqref="G10 G18 I14">
    <cfRule type="expression" priority="8" dxfId="374" stopIfTrue="1">
      <formula>AND($M$1="CU",G10="Umpire")</formula>
    </cfRule>
    <cfRule type="expression" priority="9" dxfId="375" stopIfTrue="1">
      <formula>AND($M$1="CU",G10&lt;&gt;"Umpire",H10&lt;&gt;"")</formula>
    </cfRule>
    <cfRule type="expression" priority="10" dxfId="376" stopIfTrue="1">
      <formula>AND($M$1="CU",G10&lt;&gt;"Umpire")</formula>
    </cfRule>
  </conditionalFormatting>
  <conditionalFormatting sqref="K13 I9 I17">
    <cfRule type="expression" priority="6" dxfId="378" stopIfTrue="1">
      <formula>H10="as"</formula>
    </cfRule>
    <cfRule type="expression" priority="7" dxfId="378" stopIfTrue="1">
      <formula>H10="bs"</formula>
    </cfRule>
  </conditionalFormatting>
  <conditionalFormatting sqref="K14 I10 I18">
    <cfRule type="expression" priority="4" dxfId="378" stopIfTrue="1">
      <formula>H10="as"</formula>
    </cfRule>
    <cfRule type="expression" priority="5" dxfId="378" stopIfTrue="1">
      <formula>H10="bs"</formula>
    </cfRule>
  </conditionalFormatting>
  <conditionalFormatting sqref="H10 H18 J14">
    <cfRule type="expression" priority="3" dxfId="379" stopIfTrue="1">
      <formula>$M$1="CU"</formula>
    </cfRule>
  </conditionalFormatting>
  <conditionalFormatting sqref="E7 E11 E15 E19">
    <cfRule type="cellIs" priority="2" dxfId="380" operator="equal" stopIfTrue="1">
      <formula>"Bye"</formula>
    </cfRule>
  </conditionalFormatting>
  <conditionalFormatting sqref="D7 D11 D15 D19">
    <cfRule type="cellIs" priority="1" dxfId="381" operator="lessThan" stopIfTrue="1">
      <formula>5</formula>
    </cfRule>
  </conditionalFormatting>
  <dataValidations count="1">
    <dataValidation type="list" allowBlank="1" showInputMessage="1" sqref="G10 G18 I14">
      <formula1>$S$7:$S$16</formula1>
    </dataValidation>
  </dataValidation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S136"/>
  <sheetViews>
    <sheetView zoomScalePageLayoutView="0" workbookViewId="0" topLeftCell="A1">
      <selection activeCell="A1" sqref="A1:IV16384"/>
    </sheetView>
  </sheetViews>
  <sheetFormatPr defaultColWidth="9.00390625" defaultRowHeight="15.75"/>
  <cols>
    <col min="1" max="2" width="2.875" style="229" customWidth="1"/>
    <col min="3" max="3" width="4.125" style="229" customWidth="1"/>
    <col min="4" max="4" width="3.75390625" style="229" customWidth="1"/>
    <col min="5" max="5" width="11.125" style="229" customWidth="1"/>
    <col min="6" max="6" width="6.75390625" style="229" customWidth="1"/>
    <col min="7" max="7" width="5.125" style="229" customWidth="1"/>
    <col min="8" max="8" width="1.4921875" style="230" customWidth="1"/>
    <col min="9" max="9" width="9.375" style="231" customWidth="1"/>
    <col min="10" max="10" width="1.4921875" style="232" customWidth="1"/>
    <col min="11" max="11" width="9.375" style="231" customWidth="1"/>
    <col min="12" max="12" width="1.4921875" style="16" customWidth="1"/>
    <col min="13" max="13" width="9.375" style="231" customWidth="1"/>
    <col min="14" max="14" width="1.4921875" style="232" customWidth="1"/>
    <col min="15" max="15" width="9.375" style="231" customWidth="1"/>
    <col min="16" max="16" width="1.4921875" style="16" customWidth="1"/>
    <col min="17" max="17" width="9.00390625" style="229" customWidth="1"/>
    <col min="18" max="18" width="7.625" style="229" customWidth="1"/>
    <col min="19" max="19" width="7.75390625" style="229" hidden="1" customWidth="1"/>
    <col min="20" max="20" width="5.00390625" style="229" customWidth="1"/>
    <col min="21" max="16384" width="9.00390625" style="229" customWidth="1"/>
  </cols>
  <sheetData>
    <row r="1" spans="1:16" s="3" customFormat="1" ht="21.75" customHeight="1">
      <c r="A1" s="1" t="str">
        <f>'[4]Week SetUp'!$A$6</f>
        <v>FILA盃全國乙組網球排名賽</v>
      </c>
      <c r="B1" s="2"/>
      <c r="H1" s="4"/>
      <c r="I1" s="5" t="s">
        <v>104</v>
      </c>
      <c r="J1" s="6"/>
      <c r="K1" s="7"/>
      <c r="L1" s="6"/>
      <c r="M1" s="6"/>
      <c r="N1" s="6"/>
      <c r="O1" s="8"/>
      <c r="P1" s="9"/>
    </row>
    <row r="2" spans="1:16" s="12" customFormat="1" ht="12.75">
      <c r="A2" s="10" t="str">
        <f>'[4]Week SetUp'!$A$8</f>
        <v>FILA盃全國乙組網球排名賽</v>
      </c>
      <c r="B2" s="11"/>
      <c r="H2" s="14"/>
      <c r="I2" s="15"/>
      <c r="J2" s="16"/>
      <c r="K2" s="7"/>
      <c r="L2" s="16"/>
      <c r="M2" s="17"/>
      <c r="N2" s="16"/>
      <c r="O2" s="17"/>
      <c r="P2" s="16"/>
    </row>
    <row r="3" spans="1:16" s="29" customFormat="1" ht="10.5" customHeight="1">
      <c r="A3" s="233" t="s">
        <v>60</v>
      </c>
      <c r="B3" s="18"/>
      <c r="C3" s="18"/>
      <c r="D3" s="18"/>
      <c r="E3" s="19"/>
      <c r="F3" s="233" t="s">
        <v>61</v>
      </c>
      <c r="G3" s="18"/>
      <c r="H3" s="20"/>
      <c r="I3" s="234" t="s">
        <v>62</v>
      </c>
      <c r="J3" s="22"/>
      <c r="K3" s="23"/>
      <c r="L3" s="24"/>
      <c r="M3" s="25"/>
      <c r="N3" s="26"/>
      <c r="O3" s="27"/>
      <c r="P3" s="235" t="s">
        <v>63</v>
      </c>
    </row>
    <row r="4" spans="1:16" s="40" customFormat="1" ht="11.25" customHeight="1" thickBot="1">
      <c r="A4" s="270" t="str">
        <f>'[4]Week SetUp'!$A$10</f>
        <v>20~21/03/2010</v>
      </c>
      <c r="B4" s="270"/>
      <c r="C4" s="270"/>
      <c r="D4" s="30"/>
      <c r="E4" s="30"/>
      <c r="F4" s="31" t="str">
        <f>'[4]Week SetUp'!$C$10</f>
        <v>臺北內湖彩虹河濱公園</v>
      </c>
      <c r="G4" s="30"/>
      <c r="H4" s="33"/>
      <c r="I4" s="34">
        <f>'[4]Week SetUp'!$D$10</f>
        <v>0</v>
      </c>
      <c r="J4" s="35"/>
      <c r="K4" s="36">
        <f>'[4]Week SetUp'!$A$12</f>
        <v>0</v>
      </c>
      <c r="L4" s="37"/>
      <c r="M4" s="38"/>
      <c r="N4" s="37"/>
      <c r="O4" s="38"/>
      <c r="P4" s="39" t="str">
        <f>'[4]Week SetUp'!$E$10</f>
        <v>王凌華</v>
      </c>
    </row>
    <row r="5" spans="1:16" s="52" customFormat="1" ht="9.75">
      <c r="A5" s="41"/>
      <c r="B5" s="42" t="s">
        <v>5</v>
      </c>
      <c r="C5" s="43" t="s">
        <v>6</v>
      </c>
      <c r="D5" s="44" t="s">
        <v>105</v>
      </c>
      <c r="E5" s="45" t="s">
        <v>106</v>
      </c>
      <c r="F5" s="47"/>
      <c r="G5" s="45" t="s">
        <v>64</v>
      </c>
      <c r="H5" s="48"/>
      <c r="I5" s="43" t="s">
        <v>65</v>
      </c>
      <c r="J5" s="50"/>
      <c r="K5" s="43" t="s">
        <v>98</v>
      </c>
      <c r="L5" s="50"/>
      <c r="M5" s="43" t="s">
        <v>99</v>
      </c>
      <c r="N5" s="50"/>
      <c r="O5" s="49" t="s">
        <v>69</v>
      </c>
      <c r="P5" s="51"/>
    </row>
    <row r="6" spans="1:16" s="52" customFormat="1" ht="3.75" customHeight="1" thickBot="1">
      <c r="A6" s="53"/>
      <c r="B6" s="54"/>
      <c r="C6" s="55"/>
      <c r="D6" s="54"/>
      <c r="E6" s="56"/>
      <c r="F6" s="57"/>
      <c r="G6" s="56"/>
      <c r="H6" s="58"/>
      <c r="I6" s="55"/>
      <c r="J6" s="59"/>
      <c r="K6" s="55"/>
      <c r="L6" s="59"/>
      <c r="M6" s="55"/>
      <c r="N6" s="59"/>
      <c r="O6" s="55"/>
      <c r="P6" s="60"/>
    </row>
    <row r="7" spans="1:19" s="71" customFormat="1" ht="10.5" customHeight="1">
      <c r="A7" s="61">
        <v>1</v>
      </c>
      <c r="B7" s="62">
        <f>IF($D7="","",VLOOKUP($D7,'[4]男雙準備名單'!$A$7:$V$39,20))</f>
        <v>0</v>
      </c>
      <c r="C7" s="62">
        <f>IF($D7="","",VLOOKUP($D7,'[4]男雙準備名單'!$A$7:$V$39,21))</f>
        <v>0</v>
      </c>
      <c r="D7" s="63">
        <v>3</v>
      </c>
      <c r="E7" s="64" t="str">
        <f>UPPER(IF($D7="","",VLOOKUP($D7,'[4]男雙準備名單'!$A$7:$V$39,2)))</f>
        <v>羅彥翔</v>
      </c>
      <c r="F7" s="65"/>
      <c r="G7" s="64" t="str">
        <f>IF($D7="","",VLOOKUP($D7,'[4]男雙準備名單'!$A$7:$V$39,4))</f>
        <v>台北體院</v>
      </c>
      <c r="H7" s="66"/>
      <c r="I7" s="67"/>
      <c r="J7" s="68"/>
      <c r="K7" s="67"/>
      <c r="L7" s="68"/>
      <c r="M7" s="67"/>
      <c r="N7" s="68"/>
      <c r="O7" s="67"/>
      <c r="P7" s="69" t="s">
        <v>73</v>
      </c>
      <c r="Q7" s="70"/>
      <c r="S7" s="72" t="e">
        <f>#REF!</f>
        <v>#REF!</v>
      </c>
    </row>
    <row r="8" spans="1:19" s="71" customFormat="1" ht="9" customHeight="1">
      <c r="A8" s="73"/>
      <c r="B8" s="74"/>
      <c r="C8" s="74"/>
      <c r="D8" s="74"/>
      <c r="E8" s="64" t="str">
        <f>UPPER(IF($D7="","",VLOOKUP($D7,'[4]男雙準備名單'!$A$7:$V$39,7)))</f>
        <v>賴泓榮</v>
      </c>
      <c r="F8" s="65"/>
      <c r="G8" s="64" t="str">
        <f>IF($D7="","",VLOOKUP($D7,'[4]男雙準備名單'!$A$7:$V$39,9))</f>
        <v>台北體院</v>
      </c>
      <c r="H8" s="75"/>
      <c r="I8" s="76">
        <f>IF(H8="a",E7,IF(H8="b",E9,""))</f>
      </c>
      <c r="J8" s="77"/>
      <c r="K8" s="67"/>
      <c r="L8" s="68"/>
      <c r="M8" s="67"/>
      <c r="N8" s="68"/>
      <c r="O8" s="67"/>
      <c r="P8" s="78"/>
      <c r="Q8" s="70"/>
      <c r="S8" s="79" t="e">
        <f>#REF!</f>
        <v>#REF!</v>
      </c>
    </row>
    <row r="9" spans="1:19" s="71" customFormat="1" ht="9" customHeight="1">
      <c r="A9" s="73"/>
      <c r="B9" s="74"/>
      <c r="C9" s="74"/>
      <c r="D9" s="74"/>
      <c r="E9" s="80"/>
      <c r="F9" s="81"/>
      <c r="G9" s="80"/>
      <c r="H9" s="82"/>
      <c r="I9" s="83" t="str">
        <f>UPPER(IF(OR(H10="a",H10="as"),E7,IF(OR(H10="b",H10="bs"),E11,)))</f>
        <v>羅彥翔</v>
      </c>
      <c r="J9" s="84"/>
      <c r="K9" s="67"/>
      <c r="L9" s="68"/>
      <c r="M9" s="67"/>
      <c r="N9" s="68"/>
      <c r="O9" s="67"/>
      <c r="P9" s="78"/>
      <c r="Q9" s="70"/>
      <c r="S9" s="79" t="e">
        <f>#REF!</f>
        <v>#REF!</v>
      </c>
    </row>
    <row r="10" spans="1:19" s="71" customFormat="1" ht="9" customHeight="1">
      <c r="A10" s="73"/>
      <c r="B10" s="85"/>
      <c r="C10" s="85"/>
      <c r="D10" s="85"/>
      <c r="E10" s="67"/>
      <c r="F10" s="86"/>
      <c r="G10" s="87" t="s">
        <v>14</v>
      </c>
      <c r="H10" s="88" t="s">
        <v>75</v>
      </c>
      <c r="I10" s="89" t="str">
        <f>UPPER(IF(OR(H10="a",H10="as"),E8,IF(OR(H10="b",H10="bs"),E12,)))</f>
        <v>賴泓榮</v>
      </c>
      <c r="J10" s="90"/>
      <c r="K10" s="80"/>
      <c r="L10" s="77"/>
      <c r="M10" s="67"/>
      <c r="N10" s="68"/>
      <c r="O10" s="67"/>
      <c r="P10" s="78"/>
      <c r="Q10" s="70"/>
      <c r="S10" s="79" t="e">
        <f>#REF!</f>
        <v>#REF!</v>
      </c>
    </row>
    <row r="11" spans="1:19" s="71" customFormat="1" ht="9" customHeight="1">
      <c r="A11" s="73">
        <v>2</v>
      </c>
      <c r="B11" s="62">
        <f>IF($D11="","",VLOOKUP($D11,'[4]男雙準備名單'!$A$7:$V$39,20))</f>
        <v>0</v>
      </c>
      <c r="C11" s="62">
        <f>IF($D11="","",VLOOKUP($D11,'[4]男雙準備名單'!$A$7:$V$39,21))</f>
        <v>0</v>
      </c>
      <c r="D11" s="63">
        <v>19</v>
      </c>
      <c r="E11" s="62" t="str">
        <f>UPPER(IF($D11="","",VLOOKUP($D11,'[4]男雙準備名單'!$A$7:$V$39,2)))</f>
        <v>BYE</v>
      </c>
      <c r="F11" s="91"/>
      <c r="G11" s="62">
        <f>IF($D11="","",VLOOKUP($D11,'[4]男雙準備名單'!$A$7:$V$39,4))</f>
        <v>0</v>
      </c>
      <c r="H11" s="92"/>
      <c r="I11" s="80"/>
      <c r="J11" s="93"/>
      <c r="K11" s="94"/>
      <c r="L11" s="84"/>
      <c r="M11" s="67"/>
      <c r="N11" s="68"/>
      <c r="O11" s="67"/>
      <c r="P11" s="78"/>
      <c r="Q11" s="70"/>
      <c r="S11" s="79" t="e">
        <f>#REF!</f>
        <v>#REF!</v>
      </c>
    </row>
    <row r="12" spans="1:19" s="71" customFormat="1" ht="9" customHeight="1">
      <c r="A12" s="73"/>
      <c r="B12" s="74"/>
      <c r="C12" s="74"/>
      <c r="D12" s="74"/>
      <c r="E12" s="62">
        <f>UPPER(IF($D11="","",VLOOKUP($D11,'[4]男雙準備名單'!$A$7:$V$39,7)))</f>
      </c>
      <c r="F12" s="91"/>
      <c r="G12" s="62">
        <f>IF($D11="","",VLOOKUP($D11,'[4]男雙準備名單'!$A$7:$V$39,9))</f>
        <v>0</v>
      </c>
      <c r="H12" s="75"/>
      <c r="I12" s="80"/>
      <c r="J12" s="93"/>
      <c r="K12" s="95"/>
      <c r="L12" s="96"/>
      <c r="M12" s="67"/>
      <c r="N12" s="68"/>
      <c r="O12" s="67"/>
      <c r="P12" s="78"/>
      <c r="Q12" s="70"/>
      <c r="S12" s="79" t="e">
        <f>#REF!</f>
        <v>#REF!</v>
      </c>
    </row>
    <row r="13" spans="1:19" s="71" customFormat="1" ht="9" customHeight="1">
      <c r="A13" s="73"/>
      <c r="B13" s="74"/>
      <c r="C13" s="74"/>
      <c r="D13" s="97"/>
      <c r="E13" s="80"/>
      <c r="F13" s="81"/>
      <c r="G13" s="80"/>
      <c r="H13" s="98"/>
      <c r="I13" s="67"/>
      <c r="J13" s="99"/>
      <c r="K13" s="83" t="str">
        <f>UPPER(IF(OR(J14="a",J14="as"),I9,IF(OR(J14="b",J14="bs"),I17,)))</f>
        <v>羅彥翔</v>
      </c>
      <c r="L13" s="77"/>
      <c r="M13" s="67"/>
      <c r="N13" s="68"/>
      <c r="O13" s="67"/>
      <c r="P13" s="78"/>
      <c r="Q13" s="70"/>
      <c r="S13" s="79" t="e">
        <f>#REF!</f>
        <v>#REF!</v>
      </c>
    </row>
    <row r="14" spans="1:19" s="71" customFormat="1" ht="9" customHeight="1">
      <c r="A14" s="73"/>
      <c r="B14" s="85"/>
      <c r="C14" s="85"/>
      <c r="D14" s="100"/>
      <c r="E14" s="67"/>
      <c r="F14" s="86"/>
      <c r="G14" s="67"/>
      <c r="H14" s="101"/>
      <c r="I14" s="87" t="s">
        <v>14</v>
      </c>
      <c r="J14" s="88" t="s">
        <v>75</v>
      </c>
      <c r="K14" s="89" t="str">
        <f>UPPER(IF(OR(J14="a",J14="as"),I10,IF(OR(J14="b",J14="bs"),I18,)))</f>
        <v>賴泓榮</v>
      </c>
      <c r="L14" s="90"/>
      <c r="M14" s="80"/>
      <c r="N14" s="77"/>
      <c r="O14" s="67"/>
      <c r="P14" s="78"/>
      <c r="Q14" s="70"/>
      <c r="S14" s="79" t="e">
        <f>#REF!</f>
        <v>#REF!</v>
      </c>
    </row>
    <row r="15" spans="1:19" s="71" customFormat="1" ht="9" customHeight="1">
      <c r="A15" s="73">
        <v>3</v>
      </c>
      <c r="B15" s="62">
        <f>IF($D15="","",VLOOKUP($D15,'[4]男雙準備名單'!$A$7:$V$39,20))</f>
        <v>0</v>
      </c>
      <c r="C15" s="62">
        <f>IF($D15="","",VLOOKUP($D15,'[4]男雙準備名單'!$A$7:$V$39,21))</f>
        <v>0</v>
      </c>
      <c r="D15" s="63">
        <v>16</v>
      </c>
      <c r="E15" s="62" t="str">
        <f>UPPER(IF($D15="","",VLOOKUP($D15,'[4]男雙準備名單'!$A$7:$V$39,2)))</f>
        <v>洪啟明</v>
      </c>
      <c r="F15" s="91"/>
      <c r="G15" s="62" t="str">
        <f>IF($D15="","",VLOOKUP($D15,'[4]男雙準備名單'!$A$7:$V$39,4))</f>
        <v>中國文化大學</v>
      </c>
      <c r="H15" s="66"/>
      <c r="I15" s="67"/>
      <c r="J15" s="93"/>
      <c r="K15" s="67" t="s">
        <v>107</v>
      </c>
      <c r="L15" s="93"/>
      <c r="M15" s="94"/>
      <c r="N15" s="77"/>
      <c r="O15" s="67"/>
      <c r="P15" s="78"/>
      <c r="Q15" s="70"/>
      <c r="S15" s="79" t="e">
        <f>#REF!</f>
        <v>#REF!</v>
      </c>
    </row>
    <row r="16" spans="1:19" s="71" customFormat="1" ht="9" customHeight="1" thickBot="1">
      <c r="A16" s="73"/>
      <c r="B16" s="74"/>
      <c r="C16" s="74"/>
      <c r="D16" s="74"/>
      <c r="E16" s="62" t="str">
        <f>UPPER(IF($D15="","",VLOOKUP($D15,'[4]男雙準備名單'!$A$7:$V$39,7)))</f>
        <v>陳冠廷</v>
      </c>
      <c r="F16" s="91"/>
      <c r="G16" s="62" t="str">
        <f>IF($D15="","",VLOOKUP($D15,'[4]男雙準備名單'!$A$7:$V$39,9))</f>
        <v>中國文化大學</v>
      </c>
      <c r="H16" s="75"/>
      <c r="I16" s="76">
        <f>IF(H16="a",E15,IF(H16="b",E17,""))</f>
      </c>
      <c r="J16" s="93"/>
      <c r="K16" s="67"/>
      <c r="L16" s="93"/>
      <c r="M16" s="80"/>
      <c r="N16" s="77"/>
      <c r="O16" s="67"/>
      <c r="P16" s="78"/>
      <c r="Q16" s="70"/>
      <c r="S16" s="102" t="e">
        <f>#REF!</f>
        <v>#REF!</v>
      </c>
    </row>
    <row r="17" spans="1:17" s="71" customFormat="1" ht="9" customHeight="1">
      <c r="A17" s="73"/>
      <c r="B17" s="74"/>
      <c r="C17" s="74"/>
      <c r="D17" s="97"/>
      <c r="E17" s="80"/>
      <c r="F17" s="81"/>
      <c r="G17" s="80"/>
      <c r="H17" s="82"/>
      <c r="I17" s="83" t="str">
        <f>UPPER(IF(OR(H18="a",H18="as"),E15,IF(OR(H18="b",H18="bs"),E19,)))</f>
        <v>洪啟明</v>
      </c>
      <c r="J17" s="103"/>
      <c r="K17" s="67"/>
      <c r="L17" s="93"/>
      <c r="M17" s="80"/>
      <c r="N17" s="77"/>
      <c r="O17" s="67"/>
      <c r="P17" s="78"/>
      <c r="Q17" s="70"/>
    </row>
    <row r="18" spans="1:17" s="71" customFormat="1" ht="9" customHeight="1">
      <c r="A18" s="73"/>
      <c r="B18" s="85"/>
      <c r="C18" s="85"/>
      <c r="D18" s="100"/>
      <c r="E18" s="67"/>
      <c r="F18" s="86"/>
      <c r="G18" s="87" t="s">
        <v>14</v>
      </c>
      <c r="H18" s="88" t="s">
        <v>75</v>
      </c>
      <c r="I18" s="89" t="str">
        <f>UPPER(IF(OR(H18="a",H18="as"),E16,IF(OR(H18="b",H18="bs"),E20,)))</f>
        <v>陳冠廷</v>
      </c>
      <c r="J18" s="104"/>
      <c r="K18" s="80"/>
      <c r="L18" s="93"/>
      <c r="M18" s="80"/>
      <c r="N18" s="77"/>
      <c r="O18" s="67"/>
      <c r="P18" s="78"/>
      <c r="Q18" s="70"/>
    </row>
    <row r="19" spans="1:17" s="71" customFormat="1" ht="9" customHeight="1">
      <c r="A19" s="73">
        <v>4</v>
      </c>
      <c r="B19" s="62">
        <f>IF($D19="","",VLOOKUP($D19,'[4]男雙準備名單'!$A$7:$V$39,20))</f>
        <v>0</v>
      </c>
      <c r="C19" s="62">
        <f>IF($D19="","",VLOOKUP($D19,'[4]男雙準備名單'!$A$7:$V$39,21))</f>
        <v>0</v>
      </c>
      <c r="D19" s="63">
        <v>20</v>
      </c>
      <c r="E19" s="62" t="str">
        <f>UPPER(IF($D19="","",VLOOKUP($D19,'[4]男雙準備名單'!$A$7:$V$39,2)))</f>
        <v>BYE</v>
      </c>
      <c r="F19" s="91"/>
      <c r="G19" s="62">
        <f>IF($D19="","",VLOOKUP($D19,'[4]男雙準備名單'!$A$7:$V$39,4))</f>
        <v>0</v>
      </c>
      <c r="H19" s="92"/>
      <c r="I19" s="80"/>
      <c r="J19" s="77"/>
      <c r="K19" s="94"/>
      <c r="L19" s="103"/>
      <c r="M19" s="80"/>
      <c r="N19" s="77"/>
      <c r="O19" s="67"/>
      <c r="P19" s="78"/>
      <c r="Q19" s="70"/>
    </row>
    <row r="20" spans="1:17" s="71" customFormat="1" ht="9" customHeight="1">
      <c r="A20" s="73"/>
      <c r="B20" s="74"/>
      <c r="C20" s="74"/>
      <c r="D20" s="74"/>
      <c r="E20" s="62">
        <f>UPPER(IF($D19="","",VLOOKUP($D19,'[4]男雙準備名單'!$A$7:$V$39,7)))</f>
      </c>
      <c r="F20" s="91"/>
      <c r="G20" s="62">
        <f>IF($D19="","",VLOOKUP($D19,'[4]男雙準備名單'!$A$7:$V$39,9))</f>
        <v>0</v>
      </c>
      <c r="H20" s="75"/>
      <c r="I20" s="80"/>
      <c r="J20" s="77"/>
      <c r="K20" s="95"/>
      <c r="L20" s="105"/>
      <c r="M20" s="80"/>
      <c r="N20" s="77"/>
      <c r="O20" s="67"/>
      <c r="P20" s="78"/>
      <c r="Q20" s="70"/>
    </row>
    <row r="21" spans="1:17" s="71" customFormat="1" ht="9" customHeight="1">
      <c r="A21" s="73"/>
      <c r="B21" s="74"/>
      <c r="C21" s="74"/>
      <c r="D21" s="74"/>
      <c r="E21" s="80"/>
      <c r="F21" s="81"/>
      <c r="G21" s="80"/>
      <c r="H21" s="98"/>
      <c r="I21" s="67"/>
      <c r="J21" s="68"/>
      <c r="K21" s="80"/>
      <c r="L21" s="99"/>
      <c r="M21" s="83" t="str">
        <f>UPPER(IF(OR(L22="a",L22="as"),K13,IF(OR(L22="b",L22="bs"),K29,)))</f>
        <v>羅彥翔</v>
      </c>
      <c r="N21" s="77"/>
      <c r="O21" s="67"/>
      <c r="P21" s="78"/>
      <c r="Q21" s="70"/>
    </row>
    <row r="22" spans="1:17" s="71" customFormat="1" ht="9" customHeight="1">
      <c r="A22" s="73"/>
      <c r="B22" s="85"/>
      <c r="C22" s="85"/>
      <c r="D22" s="85"/>
      <c r="E22" s="67"/>
      <c r="F22" s="86"/>
      <c r="G22" s="67"/>
      <c r="H22" s="101"/>
      <c r="I22" s="67"/>
      <c r="J22" s="68"/>
      <c r="K22" s="87" t="s">
        <v>14</v>
      </c>
      <c r="L22" s="88" t="s">
        <v>75</v>
      </c>
      <c r="M22" s="89" t="str">
        <f>UPPER(IF(OR(L22="a",L22="as"),K14,IF(OR(L22="b",L22="bs"),K30,)))</f>
        <v>賴泓榮</v>
      </c>
      <c r="N22" s="90"/>
      <c r="O22" s="80"/>
      <c r="P22" s="106"/>
      <c r="Q22" s="70"/>
    </row>
    <row r="23" spans="1:17" s="71" customFormat="1" ht="9" customHeight="1">
      <c r="A23" s="73">
        <v>5</v>
      </c>
      <c r="B23" s="62">
        <f>IF($D23="","",VLOOKUP($D23,'[4]男雙準備名單'!$A$7:$V$39,20))</f>
        <v>0</v>
      </c>
      <c r="C23" s="62">
        <f>IF($D23="","",VLOOKUP($D23,'[4]男雙準備名單'!$A$7:$V$39,21))</f>
        <v>0</v>
      </c>
      <c r="D23" s="63">
        <v>5</v>
      </c>
      <c r="E23" s="62" t="str">
        <f>UPPER(IF($D23="","",VLOOKUP($D23,'[4]男雙準備名單'!$A$7:$V$39,2)))</f>
        <v>黃廷懿</v>
      </c>
      <c r="F23" s="91"/>
      <c r="G23" s="62">
        <f>IF($D23="","",VLOOKUP($D23,'[4]男雙準備名單'!$A$7:$V$39,4))</f>
        <v>0</v>
      </c>
      <c r="H23" s="66"/>
      <c r="I23" s="67"/>
      <c r="J23" s="68"/>
      <c r="K23" s="67"/>
      <c r="L23" s="93"/>
      <c r="M23" s="67">
        <v>62</v>
      </c>
      <c r="N23" s="93"/>
      <c r="O23" s="67"/>
      <c r="P23" s="106"/>
      <c r="Q23" s="70"/>
    </row>
    <row r="24" spans="1:17" s="71" customFormat="1" ht="9" customHeight="1">
      <c r="A24" s="73"/>
      <c r="B24" s="74"/>
      <c r="C24" s="74"/>
      <c r="D24" s="74"/>
      <c r="E24" s="64" t="str">
        <f>UPPER(IF($D23="","",VLOOKUP($D23,'[4]男雙準備名單'!$A$7:$V$39,7)))</f>
        <v>蔡秉儒</v>
      </c>
      <c r="F24" s="65"/>
      <c r="G24" s="64">
        <f>IF($D23="","",VLOOKUP($D23,'[4]男雙準備名單'!$A$7:$V$39,9))</f>
        <v>0</v>
      </c>
      <c r="H24" s="75"/>
      <c r="I24" s="76">
        <f>IF(H24="a",E23,IF(H24="b",E25,""))</f>
      </c>
      <c r="J24" s="77"/>
      <c r="K24" s="67"/>
      <c r="L24" s="93"/>
      <c r="M24" s="67"/>
      <c r="N24" s="93"/>
      <c r="O24" s="67"/>
      <c r="P24" s="106"/>
      <c r="Q24" s="70"/>
    </row>
    <row r="25" spans="1:17" s="71" customFormat="1" ht="9" customHeight="1">
      <c r="A25" s="73"/>
      <c r="B25" s="74"/>
      <c r="C25" s="74"/>
      <c r="D25" s="74"/>
      <c r="E25" s="80"/>
      <c r="F25" s="81"/>
      <c r="G25" s="80"/>
      <c r="H25" s="82"/>
      <c r="I25" s="83" t="str">
        <f>UPPER(IF(OR(H26="a",H26="as"),E23,IF(OR(H26="b",H26="bs"),E27,)))</f>
        <v>黃廷懿</v>
      </c>
      <c r="J25" s="84"/>
      <c r="K25" s="67"/>
      <c r="L25" s="93"/>
      <c r="M25" s="67"/>
      <c r="N25" s="93"/>
      <c r="O25" s="67"/>
      <c r="P25" s="106"/>
      <c r="Q25" s="70"/>
    </row>
    <row r="26" spans="1:17" s="71" customFormat="1" ht="9" customHeight="1">
      <c r="A26" s="73"/>
      <c r="B26" s="85"/>
      <c r="C26" s="85"/>
      <c r="D26" s="85"/>
      <c r="E26" s="67"/>
      <c r="F26" s="86"/>
      <c r="G26" s="87" t="s">
        <v>14</v>
      </c>
      <c r="H26" s="88" t="s">
        <v>75</v>
      </c>
      <c r="I26" s="89" t="str">
        <f>UPPER(IF(OR(H26="a",H26="as"),E24,IF(OR(H26="b",H26="bs"),E28,)))</f>
        <v>蔡秉儒</v>
      </c>
      <c r="J26" s="90"/>
      <c r="K26" s="80"/>
      <c r="L26" s="93"/>
      <c r="M26" s="67"/>
      <c r="N26" s="93"/>
      <c r="O26" s="67"/>
      <c r="P26" s="106"/>
      <c r="Q26" s="70"/>
    </row>
    <row r="27" spans="1:17" s="71" customFormat="1" ht="9" customHeight="1">
      <c r="A27" s="73">
        <v>6</v>
      </c>
      <c r="B27" s="62">
        <f>IF($D27="","",VLOOKUP($D27,'[4]男雙準備名單'!$A$7:$V$39,20))</f>
        <v>0</v>
      </c>
      <c r="C27" s="62">
        <f>IF($D27="","",VLOOKUP($D27,'[4]男雙準備名單'!$A$7:$V$39,21))</f>
        <v>0</v>
      </c>
      <c r="D27" s="63">
        <v>21</v>
      </c>
      <c r="E27" s="62" t="str">
        <f>UPPER(IF($D27="","",VLOOKUP($D27,'[4]男雙準備名單'!$A$7:$V$39,2)))</f>
        <v>BYE</v>
      </c>
      <c r="F27" s="91"/>
      <c r="G27" s="62">
        <f>IF($D27="","",VLOOKUP($D27,'[4]男雙準備名單'!$A$7:$V$39,4))</f>
        <v>0</v>
      </c>
      <c r="H27" s="92"/>
      <c r="I27" s="80"/>
      <c r="J27" s="93"/>
      <c r="K27" s="94"/>
      <c r="L27" s="103"/>
      <c r="M27" s="67"/>
      <c r="N27" s="93"/>
      <c r="O27" s="67"/>
      <c r="P27" s="106"/>
      <c r="Q27" s="70"/>
    </row>
    <row r="28" spans="1:17" s="71" customFormat="1" ht="9" customHeight="1">
      <c r="A28" s="73"/>
      <c r="B28" s="74"/>
      <c r="C28" s="74"/>
      <c r="D28" s="74"/>
      <c r="E28" s="62">
        <f>UPPER(IF($D27="","",VLOOKUP($D27,'[4]男雙準備名單'!$A$7:$V$39,7)))</f>
      </c>
      <c r="F28" s="91"/>
      <c r="G28" s="62">
        <f>IF($D27="","",VLOOKUP($D27,'[4]男雙準備名單'!$A$7:$V$39,9))</f>
        <v>0</v>
      </c>
      <c r="H28" s="75"/>
      <c r="I28" s="80"/>
      <c r="J28" s="93"/>
      <c r="K28" s="95"/>
      <c r="L28" s="105"/>
      <c r="M28" s="67"/>
      <c r="N28" s="93"/>
      <c r="O28" s="67"/>
      <c r="P28" s="106"/>
      <c r="Q28" s="70"/>
    </row>
    <row r="29" spans="1:17" s="71" customFormat="1" ht="9" customHeight="1">
      <c r="A29" s="73"/>
      <c r="B29" s="74"/>
      <c r="C29" s="74"/>
      <c r="D29" s="97"/>
      <c r="E29" s="80"/>
      <c r="F29" s="81"/>
      <c r="G29" s="80"/>
      <c r="H29" s="98"/>
      <c r="I29" s="67"/>
      <c r="J29" s="99"/>
      <c r="K29" s="83" t="str">
        <f>UPPER(IF(OR(J30="a",J30="as"),I25,IF(OR(J30="b",J30="bs"),I33,)))</f>
        <v>蔡岳旻</v>
      </c>
      <c r="L29" s="93"/>
      <c r="M29" s="67"/>
      <c r="N29" s="93"/>
      <c r="O29" s="67"/>
      <c r="P29" s="106"/>
      <c r="Q29" s="70"/>
    </row>
    <row r="30" spans="1:17" s="71" customFormat="1" ht="9" customHeight="1">
      <c r="A30" s="73"/>
      <c r="B30" s="85"/>
      <c r="C30" s="85"/>
      <c r="D30" s="100"/>
      <c r="E30" s="67"/>
      <c r="F30" s="86"/>
      <c r="G30" s="67"/>
      <c r="H30" s="101"/>
      <c r="I30" s="87" t="s">
        <v>14</v>
      </c>
      <c r="J30" s="88" t="s">
        <v>108</v>
      </c>
      <c r="K30" s="89" t="str">
        <f>UPPER(IF(OR(J30="a",J30="as"),I26,IF(OR(J30="b",J30="bs"),I34,)))</f>
        <v>林景平</v>
      </c>
      <c r="L30" s="104"/>
      <c r="M30" s="80"/>
      <c r="N30" s="93"/>
      <c r="O30" s="67"/>
      <c r="P30" s="106"/>
      <c r="Q30" s="70"/>
    </row>
    <row r="31" spans="1:17" s="71" customFormat="1" ht="9" customHeight="1">
      <c r="A31" s="73">
        <v>7</v>
      </c>
      <c r="B31" s="62">
        <f>IF($D31="","",VLOOKUP($D31,'[4]男雙準備名單'!$A$7:$V$39,20))</f>
        <v>0</v>
      </c>
      <c r="C31" s="62">
        <f>IF($D31="","",VLOOKUP($D31,'[4]男雙準備名單'!$A$7:$V$39,21))</f>
        <v>0</v>
      </c>
      <c r="D31" s="63">
        <v>13</v>
      </c>
      <c r="E31" s="62" t="str">
        <f>UPPER(IF($D31="","",VLOOKUP($D31,'[4]男雙準備名單'!$A$7:$V$39,2)))</f>
        <v>蔡岳旻</v>
      </c>
      <c r="F31" s="91"/>
      <c r="G31" s="62" t="str">
        <f>IF($D31="","",VLOOKUP($D31,'[4]男雙準備名單'!$A$7:$V$39,4))</f>
        <v>中國文化大學</v>
      </c>
      <c r="H31" s="66"/>
      <c r="I31" s="67"/>
      <c r="J31" s="93"/>
      <c r="K31" s="67" t="s">
        <v>78</v>
      </c>
      <c r="L31" s="107"/>
      <c r="M31" s="94"/>
      <c r="N31" s="93"/>
      <c r="O31" s="67"/>
      <c r="P31" s="106"/>
      <c r="Q31" s="70"/>
    </row>
    <row r="32" spans="1:17" s="71" customFormat="1" ht="9" customHeight="1">
      <c r="A32" s="73"/>
      <c r="B32" s="74"/>
      <c r="C32" s="74"/>
      <c r="D32" s="74"/>
      <c r="E32" s="62" t="str">
        <f>UPPER(IF($D31="","",VLOOKUP($D31,'[4]男雙準備名單'!$A$7:$V$39,7)))</f>
        <v>林景平</v>
      </c>
      <c r="F32" s="91"/>
      <c r="G32" s="62" t="str">
        <f>IF($D31="","",VLOOKUP($D31,'[4]男雙準備名單'!$A$7:$V$39,9))</f>
        <v>中國文化大學</v>
      </c>
      <c r="H32" s="75"/>
      <c r="I32" s="76">
        <f>IF(H32="a",E31,IF(H32="b",E33,""))</f>
      </c>
      <c r="J32" s="93"/>
      <c r="K32" s="67"/>
      <c r="L32" s="77"/>
      <c r="M32" s="80"/>
      <c r="N32" s="93"/>
      <c r="O32" s="67"/>
      <c r="P32" s="106"/>
      <c r="Q32" s="70"/>
    </row>
    <row r="33" spans="1:17" s="71" customFormat="1" ht="9" customHeight="1">
      <c r="A33" s="73"/>
      <c r="B33" s="74"/>
      <c r="C33" s="74"/>
      <c r="D33" s="97"/>
      <c r="E33" s="80"/>
      <c r="F33" s="81"/>
      <c r="G33" s="80"/>
      <c r="H33" s="82"/>
      <c r="I33" s="83" t="str">
        <f>UPPER(IF(OR(H34="a",H34="as"),E31,IF(OR(H34="b",H34="bs"),E35,)))</f>
        <v>蔡岳旻</v>
      </c>
      <c r="J33" s="103"/>
      <c r="K33" s="67"/>
      <c r="L33" s="77"/>
      <c r="M33" s="80"/>
      <c r="N33" s="93"/>
      <c r="O33" s="67"/>
      <c r="P33" s="106"/>
      <c r="Q33" s="70"/>
    </row>
    <row r="34" spans="1:17" s="71" customFormat="1" ht="9" customHeight="1">
      <c r="A34" s="73"/>
      <c r="B34" s="85"/>
      <c r="C34" s="85"/>
      <c r="D34" s="100"/>
      <c r="E34" s="67"/>
      <c r="F34" s="86"/>
      <c r="G34" s="87" t="s">
        <v>14</v>
      </c>
      <c r="H34" s="88" t="s">
        <v>75</v>
      </c>
      <c r="I34" s="89" t="str">
        <f>UPPER(IF(OR(H34="a",H34="as"),E32,IF(OR(H34="b",H34="bs"),E36,)))</f>
        <v>林景平</v>
      </c>
      <c r="J34" s="104"/>
      <c r="K34" s="80"/>
      <c r="L34" s="77"/>
      <c r="M34" s="80"/>
      <c r="N34" s="93"/>
      <c r="O34" s="67"/>
      <c r="P34" s="106"/>
      <c r="Q34" s="70"/>
    </row>
    <row r="35" spans="1:17" s="71" customFormat="1" ht="9" customHeight="1">
      <c r="A35" s="61">
        <v>8</v>
      </c>
      <c r="B35" s="62">
        <f>IF($D35="","",VLOOKUP($D35,'[4]男雙準備名單'!$A$7:$V$39,20))</f>
        <v>0</v>
      </c>
      <c r="C35" s="62">
        <f>IF($D35="","",VLOOKUP($D35,'[4]男雙準備名單'!$A$7:$V$39,21))</f>
        <v>0</v>
      </c>
      <c r="D35" s="63">
        <v>22</v>
      </c>
      <c r="E35" s="64" t="str">
        <f>UPPER(IF($D35="","",VLOOKUP($D35,'[4]男雙準備名單'!$A$7:$V$39,2)))</f>
        <v>BYE</v>
      </c>
      <c r="F35" s="65"/>
      <c r="G35" s="64">
        <f>IF($D35="","",VLOOKUP($D35,'[4]男雙準備名單'!$A$7:$V$39,4))</f>
        <v>0</v>
      </c>
      <c r="H35" s="92"/>
      <c r="I35" s="80"/>
      <c r="J35" s="77"/>
      <c r="K35" s="94"/>
      <c r="L35" s="84"/>
      <c r="M35" s="80"/>
      <c r="N35" s="93"/>
      <c r="O35" s="67"/>
      <c r="P35" s="106"/>
      <c r="Q35" s="70"/>
    </row>
    <row r="36" spans="1:17" s="71" customFormat="1" ht="9" customHeight="1">
      <c r="A36" s="73"/>
      <c r="B36" s="74"/>
      <c r="C36" s="74"/>
      <c r="D36" s="74"/>
      <c r="E36" s="62">
        <f>UPPER(IF($D35="","",VLOOKUP($D35,'[4]男雙準備名單'!$A$7:$V$39,7)))</f>
      </c>
      <c r="F36" s="91"/>
      <c r="G36" s="62">
        <f>IF($D35="","",VLOOKUP($D35,'[4]男雙準備名單'!$A$7:$V$39,9))</f>
        <v>0</v>
      </c>
      <c r="H36" s="75"/>
      <c r="I36" s="80"/>
      <c r="J36" s="77"/>
      <c r="K36" s="95"/>
      <c r="L36" s="96"/>
      <c r="M36" s="80"/>
      <c r="N36" s="93"/>
      <c r="O36" s="67"/>
      <c r="P36" s="106"/>
      <c r="Q36" s="70"/>
    </row>
    <row r="37" spans="1:17" s="71" customFormat="1" ht="9" customHeight="1">
      <c r="A37" s="73"/>
      <c r="B37" s="74"/>
      <c r="C37" s="74"/>
      <c r="D37" s="97"/>
      <c r="E37" s="80"/>
      <c r="F37" s="81"/>
      <c r="G37" s="80"/>
      <c r="H37" s="98"/>
      <c r="I37" s="67"/>
      <c r="J37" s="68"/>
      <c r="K37" s="80"/>
      <c r="L37" s="77"/>
      <c r="M37" s="77"/>
      <c r="N37" s="99"/>
      <c r="O37" s="83" t="str">
        <f>UPPER(IF(OR(N38="a",N38="as"),M21,IF(OR(N38="b",N38="bs"),M53,)))</f>
        <v>王俊偉</v>
      </c>
      <c r="P37" s="108"/>
      <c r="Q37" s="70"/>
    </row>
    <row r="38" spans="1:17" s="71" customFormat="1" ht="9" customHeight="1">
      <c r="A38" s="73"/>
      <c r="B38" s="85"/>
      <c r="C38" s="85"/>
      <c r="D38" s="100"/>
      <c r="E38" s="67"/>
      <c r="F38" s="86"/>
      <c r="G38" s="67"/>
      <c r="H38" s="101"/>
      <c r="I38" s="67"/>
      <c r="J38" s="68"/>
      <c r="K38" s="80"/>
      <c r="L38" s="77"/>
      <c r="M38" s="87" t="s">
        <v>14</v>
      </c>
      <c r="N38" s="88" t="s">
        <v>77</v>
      </c>
      <c r="O38" s="89" t="str">
        <f>UPPER(IF(OR(N38="a",N38="as"),M22,IF(OR(N38="b",N38="bs"),M54,)))</f>
        <v>徐振益</v>
      </c>
      <c r="P38" s="109"/>
      <c r="Q38" s="70"/>
    </row>
    <row r="39" spans="1:17" s="71" customFormat="1" ht="9" customHeight="1">
      <c r="A39" s="61">
        <v>9</v>
      </c>
      <c r="B39" s="62">
        <f>IF($D39="","",VLOOKUP($D39,'[4]男雙準備名單'!$A$7:$V$39,20))</f>
        <v>0</v>
      </c>
      <c r="C39" s="62">
        <f>IF($D39="","",VLOOKUP($D39,'[4]男雙準備名單'!$A$7:$V$39,21))</f>
        <v>0</v>
      </c>
      <c r="D39" s="63">
        <v>10</v>
      </c>
      <c r="E39" s="64" t="str">
        <f>UPPER(IF($D39="","",VLOOKUP($D39,'[4]男雙準備名單'!$A$7:$V$39,2)))</f>
        <v>黃子郡</v>
      </c>
      <c r="F39" s="65"/>
      <c r="G39" s="64" t="str">
        <f>IF($D39="","",VLOOKUP($D39,'[4]男雙準備名單'!$A$7:$V$39,4))</f>
        <v>中興高中</v>
      </c>
      <c r="H39" s="66"/>
      <c r="I39" s="67"/>
      <c r="J39" s="68"/>
      <c r="K39" s="67"/>
      <c r="L39" s="68"/>
      <c r="M39" s="67"/>
      <c r="N39" s="93"/>
      <c r="O39" s="94"/>
      <c r="P39" s="106"/>
      <c r="Q39" s="70"/>
    </row>
    <row r="40" spans="1:17" s="71" customFormat="1" ht="9" customHeight="1">
      <c r="A40" s="73"/>
      <c r="B40" s="74"/>
      <c r="C40" s="74"/>
      <c r="D40" s="74"/>
      <c r="E40" s="62" t="str">
        <f>UPPER(IF($D39="","",VLOOKUP($D39,'[4]男雙準備名單'!$A$7:$V$39,7)))</f>
        <v>王方昊</v>
      </c>
      <c r="F40" s="91"/>
      <c r="G40" s="62" t="str">
        <f>IF($D39="","",VLOOKUP($D39,'[4]男雙準備名單'!$A$7:$V$39,9))</f>
        <v>中興高中</v>
      </c>
      <c r="H40" s="75"/>
      <c r="I40" s="76">
        <f>IF(H40="a",E39,IF(H40="b",E41,""))</f>
      </c>
      <c r="J40" s="77"/>
      <c r="K40" s="67"/>
      <c r="L40" s="68"/>
      <c r="M40" s="67"/>
      <c r="N40" s="93"/>
      <c r="O40" s="95"/>
      <c r="P40" s="110"/>
      <c r="Q40" s="70"/>
    </row>
    <row r="41" spans="1:17" s="71" customFormat="1" ht="9" customHeight="1">
      <c r="A41" s="73"/>
      <c r="B41" s="74"/>
      <c r="C41" s="74"/>
      <c r="D41" s="97"/>
      <c r="E41" s="80"/>
      <c r="F41" s="81"/>
      <c r="G41" s="80"/>
      <c r="H41" s="82"/>
      <c r="I41" s="83" t="str">
        <f>UPPER(IF(OR(H42="a",H42="as"),E39,IF(OR(H42="b",H42="bs"),E43,)))</f>
        <v>黃子郡</v>
      </c>
      <c r="J41" s="84"/>
      <c r="K41" s="67"/>
      <c r="L41" s="68"/>
      <c r="M41" s="67"/>
      <c r="N41" s="93"/>
      <c r="O41" s="67"/>
      <c r="P41" s="106"/>
      <c r="Q41" s="70"/>
    </row>
    <row r="42" spans="1:17" s="71" customFormat="1" ht="9" customHeight="1">
      <c r="A42" s="73"/>
      <c r="B42" s="85"/>
      <c r="C42" s="85"/>
      <c r="D42" s="100"/>
      <c r="E42" s="67"/>
      <c r="F42" s="86"/>
      <c r="G42" s="87" t="s">
        <v>14</v>
      </c>
      <c r="H42" s="88" t="s">
        <v>109</v>
      </c>
      <c r="I42" s="89" t="str">
        <f>UPPER(IF(OR(H42="a",H42="as"),E40,IF(OR(H42="b",H42="bs"),E44,)))</f>
        <v>王方昊</v>
      </c>
      <c r="J42" s="90"/>
      <c r="K42" s="80"/>
      <c r="L42" s="77"/>
      <c r="M42" s="67"/>
      <c r="N42" s="93"/>
      <c r="O42" s="67"/>
      <c r="P42" s="106"/>
      <c r="Q42" s="70"/>
    </row>
    <row r="43" spans="1:17" s="71" customFormat="1" ht="9" customHeight="1">
      <c r="A43" s="73">
        <v>10</v>
      </c>
      <c r="B43" s="62">
        <f>IF($D43="","",VLOOKUP($D43,'[4]男雙準備名單'!$A$7:$V$39,20))</f>
        <v>0</v>
      </c>
      <c r="C43" s="62">
        <f>IF($D43="","",VLOOKUP($D43,'[4]男雙準備名單'!$A$7:$V$39,21))</f>
        <v>0</v>
      </c>
      <c r="D43" s="63">
        <v>23</v>
      </c>
      <c r="E43" s="62" t="str">
        <f>UPPER(IF($D43="","",VLOOKUP($D43,'[4]男雙準備名單'!$A$7:$V$39,2)))</f>
        <v>BYE</v>
      </c>
      <c r="F43" s="91"/>
      <c r="G43" s="62">
        <f>IF($D43="","",VLOOKUP($D43,'[4]男雙準備名單'!$A$7:$V$39,4))</f>
        <v>0</v>
      </c>
      <c r="H43" s="92"/>
      <c r="I43" s="80"/>
      <c r="J43" s="93"/>
      <c r="K43" s="94"/>
      <c r="L43" s="84"/>
      <c r="M43" s="67"/>
      <c r="N43" s="93"/>
      <c r="O43" s="67"/>
      <c r="P43" s="106"/>
      <c r="Q43" s="70"/>
    </row>
    <row r="44" spans="1:17" s="71" customFormat="1" ht="9" customHeight="1">
      <c r="A44" s="73"/>
      <c r="B44" s="74"/>
      <c r="C44" s="74"/>
      <c r="D44" s="74"/>
      <c r="E44" s="62">
        <f>UPPER(IF($D43="","",VLOOKUP($D43,'[4]男雙準備名單'!$A$7:$V$39,7)))</f>
      </c>
      <c r="F44" s="91"/>
      <c r="G44" s="62">
        <f>IF($D43="","",VLOOKUP($D43,'[4]男雙準備名單'!$A$7:$V$39,9))</f>
        <v>0</v>
      </c>
      <c r="H44" s="75"/>
      <c r="I44" s="80"/>
      <c r="J44" s="93"/>
      <c r="K44" s="95"/>
      <c r="L44" s="96"/>
      <c r="M44" s="67"/>
      <c r="N44" s="93"/>
      <c r="O44" s="67"/>
      <c r="P44" s="106"/>
      <c r="Q44" s="70"/>
    </row>
    <row r="45" spans="1:17" s="71" customFormat="1" ht="9" customHeight="1">
      <c r="A45" s="73"/>
      <c r="B45" s="74"/>
      <c r="C45" s="74"/>
      <c r="D45" s="97"/>
      <c r="E45" s="80"/>
      <c r="F45" s="81"/>
      <c r="G45" s="80"/>
      <c r="H45" s="98"/>
      <c r="I45" s="67"/>
      <c r="J45" s="99"/>
      <c r="K45" s="83" t="str">
        <f>UPPER(IF(OR(J46="a",J46="as"),I41,IF(OR(J46="b",J46="bs"),I49,)))</f>
        <v>黃子郡</v>
      </c>
      <c r="L45" s="77"/>
      <c r="M45" s="67"/>
      <c r="N45" s="93"/>
      <c r="O45" s="67"/>
      <c r="P45" s="106"/>
      <c r="Q45" s="70"/>
    </row>
    <row r="46" spans="1:17" s="71" customFormat="1" ht="9" customHeight="1">
      <c r="A46" s="73"/>
      <c r="B46" s="85"/>
      <c r="C46" s="85"/>
      <c r="D46" s="100"/>
      <c r="E46" s="67"/>
      <c r="F46" s="86"/>
      <c r="G46" s="67"/>
      <c r="H46" s="101"/>
      <c r="I46" s="87" t="s">
        <v>14</v>
      </c>
      <c r="J46" s="88" t="s">
        <v>110</v>
      </c>
      <c r="K46" s="89" t="str">
        <f>UPPER(IF(OR(J46="a",J46="as"),I42,IF(OR(J46="b",J46="bs"),I50,)))</f>
        <v>王方昊</v>
      </c>
      <c r="L46" s="90"/>
      <c r="M46" s="80"/>
      <c r="N46" s="93"/>
      <c r="O46" s="67"/>
      <c r="P46" s="106"/>
      <c r="Q46" s="70"/>
    </row>
    <row r="47" spans="1:17" s="71" customFormat="1" ht="9" customHeight="1">
      <c r="A47" s="73">
        <v>11</v>
      </c>
      <c r="B47" s="62">
        <f>IF($D47="","",VLOOKUP($D47,'[4]男雙準備名單'!$A$7:$V$39,20))</f>
        <v>0</v>
      </c>
      <c r="C47" s="62">
        <f>IF($D47="","",VLOOKUP($D47,'[4]男雙準備名單'!$A$7:$V$39,21))</f>
        <v>0</v>
      </c>
      <c r="D47" s="63">
        <v>6</v>
      </c>
      <c r="E47" s="62" t="str">
        <f>UPPER(IF($D47="","",VLOOKUP($D47,'[4]男雙準備名單'!$A$7:$V$39,2)))</f>
        <v>楊正群</v>
      </c>
      <c r="F47" s="91"/>
      <c r="G47" s="62" t="str">
        <f>IF($D47="","",VLOOKUP($D47,'[4]男雙準備名單'!$A$7:$V$39,4))</f>
        <v>台科大</v>
      </c>
      <c r="H47" s="66"/>
      <c r="I47" s="67"/>
      <c r="J47" s="93"/>
      <c r="K47" s="67" t="s">
        <v>111</v>
      </c>
      <c r="L47" s="93"/>
      <c r="M47" s="94"/>
      <c r="N47" s="93"/>
      <c r="O47" s="67"/>
      <c r="P47" s="106"/>
      <c r="Q47" s="70"/>
    </row>
    <row r="48" spans="1:17" s="71" customFormat="1" ht="9" customHeight="1">
      <c r="A48" s="73"/>
      <c r="B48" s="74"/>
      <c r="C48" s="74"/>
      <c r="D48" s="74"/>
      <c r="E48" s="62" t="str">
        <f>UPPER(IF($D47="","",VLOOKUP($D47,'[4]男雙準備名單'!$A$7:$V$39,7)))</f>
        <v>王執翰</v>
      </c>
      <c r="F48" s="91"/>
      <c r="G48" s="62">
        <f>IF($D47="","",VLOOKUP($D47,'[4]男雙準備名單'!$A$7:$V$39,9))</f>
        <v>0</v>
      </c>
      <c r="H48" s="75"/>
      <c r="I48" s="76">
        <f>IF(H48="a",E47,IF(H48="b",E49,""))</f>
      </c>
      <c r="J48" s="93"/>
      <c r="K48" s="67"/>
      <c r="L48" s="93"/>
      <c r="M48" s="80"/>
      <c r="N48" s="93"/>
      <c r="O48" s="67"/>
      <c r="P48" s="106"/>
      <c r="Q48" s="70"/>
    </row>
    <row r="49" spans="1:17" s="71" customFormat="1" ht="9" customHeight="1">
      <c r="A49" s="73"/>
      <c r="B49" s="74"/>
      <c r="C49" s="74"/>
      <c r="D49" s="74"/>
      <c r="E49" s="80"/>
      <c r="F49" s="81"/>
      <c r="G49" s="80"/>
      <c r="H49" s="82"/>
      <c r="I49" s="83" t="str">
        <f>UPPER(IF(OR(H50="a",H50="as"),E47,IF(OR(H50="b",H50="bs"),E51,)))</f>
        <v>楊正群</v>
      </c>
      <c r="J49" s="103"/>
      <c r="K49" s="67"/>
      <c r="L49" s="93"/>
      <c r="M49" s="80"/>
      <c r="N49" s="93"/>
      <c r="O49" s="67"/>
      <c r="P49" s="106"/>
      <c r="Q49" s="70"/>
    </row>
    <row r="50" spans="1:17" s="71" customFormat="1" ht="9" customHeight="1">
      <c r="A50" s="73"/>
      <c r="B50" s="85"/>
      <c r="C50" s="85"/>
      <c r="D50" s="85"/>
      <c r="E50" s="67"/>
      <c r="F50" s="86"/>
      <c r="G50" s="87" t="s">
        <v>14</v>
      </c>
      <c r="H50" s="88" t="s">
        <v>109</v>
      </c>
      <c r="I50" s="89" t="str">
        <f>UPPER(IF(OR(H50="a",H50="as"),E48,IF(OR(H50="b",H50="bs"),E52,)))</f>
        <v>王執翰</v>
      </c>
      <c r="J50" s="104"/>
      <c r="K50" s="80"/>
      <c r="L50" s="93"/>
      <c r="M50" s="80"/>
      <c r="N50" s="93"/>
      <c r="O50" s="67"/>
      <c r="P50" s="106"/>
      <c r="Q50" s="70"/>
    </row>
    <row r="51" spans="1:17" s="71" customFormat="1" ht="9" customHeight="1">
      <c r="A51" s="73">
        <v>12</v>
      </c>
      <c r="B51" s="62">
        <f>IF($D51="","",VLOOKUP($D51,'[4]男雙準備名單'!$A$7:$V$39,20))</f>
        <v>0</v>
      </c>
      <c r="C51" s="62">
        <f>IF($D51="","",VLOOKUP($D51,'[4]男雙準備名單'!$A$7:$V$39,21))</f>
        <v>0</v>
      </c>
      <c r="D51" s="63">
        <v>24</v>
      </c>
      <c r="E51" s="62" t="str">
        <f>UPPER(IF($D51="","",VLOOKUP($D51,'[4]男雙準備名單'!$A$7:$V$39,2)))</f>
        <v>BYE</v>
      </c>
      <c r="F51" s="91"/>
      <c r="G51" s="62">
        <f>IF($D51="","",VLOOKUP($D51,'[4]男雙準備名單'!$A$7:$V$39,4))</f>
        <v>0</v>
      </c>
      <c r="H51" s="92"/>
      <c r="I51" s="80"/>
      <c r="J51" s="77"/>
      <c r="K51" s="94"/>
      <c r="L51" s="103"/>
      <c r="M51" s="80"/>
      <c r="N51" s="93"/>
      <c r="O51" s="67"/>
      <c r="P51" s="106"/>
      <c r="Q51" s="70"/>
    </row>
    <row r="52" spans="1:17" s="71" customFormat="1" ht="9" customHeight="1">
      <c r="A52" s="73"/>
      <c r="B52" s="74"/>
      <c r="C52" s="74"/>
      <c r="D52" s="74"/>
      <c r="E52" s="64">
        <f>UPPER(IF($D51="","",VLOOKUP($D51,'[4]男雙準備名單'!$A$7:$V$39,7)))</f>
      </c>
      <c r="F52" s="65"/>
      <c r="G52" s="64">
        <f>IF($D51="","",VLOOKUP($D51,'[4]男雙準備名單'!$A$7:$V$39,9))</f>
        <v>0</v>
      </c>
      <c r="H52" s="75"/>
      <c r="I52" s="80"/>
      <c r="J52" s="77"/>
      <c r="K52" s="95"/>
      <c r="L52" s="105"/>
      <c r="M52" s="80"/>
      <c r="N52" s="93"/>
      <c r="O52" s="67"/>
      <c r="P52" s="106"/>
      <c r="Q52" s="70"/>
    </row>
    <row r="53" spans="1:17" s="71" customFormat="1" ht="9" customHeight="1">
      <c r="A53" s="73"/>
      <c r="B53" s="74"/>
      <c r="C53" s="74"/>
      <c r="D53" s="74"/>
      <c r="E53" s="80"/>
      <c r="F53" s="81"/>
      <c r="G53" s="80"/>
      <c r="H53" s="98"/>
      <c r="I53" s="67"/>
      <c r="J53" s="68"/>
      <c r="K53" s="80"/>
      <c r="L53" s="99"/>
      <c r="M53" s="83" t="str">
        <f>UPPER(IF(OR(L54="a",L54="as"),K45,IF(OR(L54="b",L54="bs"),K61,)))</f>
        <v>王俊偉</v>
      </c>
      <c r="N53" s="93"/>
      <c r="O53" s="67"/>
      <c r="P53" s="106"/>
      <c r="Q53" s="70"/>
    </row>
    <row r="54" spans="1:17" s="71" customFormat="1" ht="9" customHeight="1">
      <c r="A54" s="73"/>
      <c r="B54" s="85"/>
      <c r="C54" s="85"/>
      <c r="D54" s="85"/>
      <c r="E54" s="67"/>
      <c r="F54" s="86"/>
      <c r="G54" s="67"/>
      <c r="H54" s="101"/>
      <c r="I54" s="67"/>
      <c r="J54" s="68"/>
      <c r="K54" s="87" t="s">
        <v>14</v>
      </c>
      <c r="L54" s="88" t="s">
        <v>112</v>
      </c>
      <c r="M54" s="271" t="s">
        <v>113</v>
      </c>
      <c r="N54" s="104"/>
      <c r="O54" s="80"/>
      <c r="P54" s="106"/>
      <c r="Q54" s="70"/>
    </row>
    <row r="55" spans="1:17" s="71" customFormat="1" ht="9" customHeight="1">
      <c r="A55" s="73">
        <v>13</v>
      </c>
      <c r="B55" s="62">
        <f>IF($D55="","",VLOOKUP($D55,'[4]男雙準備名單'!$A$7:$V$39,20))</f>
        <v>0</v>
      </c>
      <c r="C55" s="62">
        <f>IF($D55="","",VLOOKUP($D55,'[4]男雙準備名單'!$A$7:$V$39,21))</f>
        <v>0</v>
      </c>
      <c r="D55" s="63">
        <v>12</v>
      </c>
      <c r="E55" s="62" t="str">
        <f>UPPER(IF($D55="","",VLOOKUP($D55,'[4]男雙準備名單'!$A$7:$V$39,2)))</f>
        <v>王俊偉</v>
      </c>
      <c r="F55" s="91"/>
      <c r="G55" s="62" t="str">
        <f>IF($D55="","",VLOOKUP($D55,'[4]男雙準備名單'!$A$7:$V$39,4))</f>
        <v>中國文化大學</v>
      </c>
      <c r="H55" s="66"/>
      <c r="I55" s="67"/>
      <c r="J55" s="68"/>
      <c r="K55" s="67"/>
      <c r="L55" s="93"/>
      <c r="M55" s="67" t="s">
        <v>111</v>
      </c>
      <c r="N55" s="107"/>
      <c r="O55" s="67"/>
      <c r="P55" s="78"/>
      <c r="Q55" s="70"/>
    </row>
    <row r="56" spans="1:17" s="71" customFormat="1" ht="9" customHeight="1">
      <c r="A56" s="73"/>
      <c r="B56" s="74"/>
      <c r="C56" s="74"/>
      <c r="D56" s="74"/>
      <c r="E56" s="62" t="str">
        <f>UPPER(IF($D55="","",VLOOKUP($D55,'[4]男雙準備名單'!$A$7:$V$39,7)))</f>
        <v>徐振益</v>
      </c>
      <c r="F56" s="91"/>
      <c r="G56" s="62" t="str">
        <f>IF($D55="","",VLOOKUP($D55,'[4]男雙準備名單'!$A$7:$V$39,9))</f>
        <v>中國文化大學</v>
      </c>
      <c r="H56" s="75"/>
      <c r="I56" s="76">
        <f>IF(H56="a",E55,IF(H56="b",E57,""))</f>
      </c>
      <c r="J56" s="77"/>
      <c r="K56" s="67"/>
      <c r="L56" s="93"/>
      <c r="M56" s="67"/>
      <c r="N56" s="77"/>
      <c r="O56" s="67"/>
      <c r="P56" s="78"/>
      <c r="Q56" s="70"/>
    </row>
    <row r="57" spans="1:17" s="71" customFormat="1" ht="9" customHeight="1">
      <c r="A57" s="73"/>
      <c r="B57" s="74"/>
      <c r="C57" s="74"/>
      <c r="D57" s="97"/>
      <c r="E57" s="80"/>
      <c r="F57" s="81"/>
      <c r="G57" s="80"/>
      <c r="H57" s="82"/>
      <c r="I57" s="83" t="str">
        <f>UPPER(IF(OR(H58="a",H58="as"),E55,IF(OR(H58="b",H58="bs"),E59,)))</f>
        <v>王俊偉</v>
      </c>
      <c r="J57" s="84"/>
      <c r="K57" s="67"/>
      <c r="L57" s="93"/>
      <c r="M57" s="67"/>
      <c r="N57" s="77"/>
      <c r="O57" s="67"/>
      <c r="P57" s="78"/>
      <c r="Q57" s="70"/>
    </row>
    <row r="58" spans="1:17" s="71" customFormat="1" ht="9" customHeight="1">
      <c r="A58" s="73"/>
      <c r="B58" s="85"/>
      <c r="C58" s="85"/>
      <c r="D58" s="100"/>
      <c r="E58" s="67"/>
      <c r="F58" s="86"/>
      <c r="G58" s="87" t="s">
        <v>14</v>
      </c>
      <c r="H58" s="88" t="s">
        <v>109</v>
      </c>
      <c r="I58" s="89" t="str">
        <f>UPPER(IF(OR(H58="a",H58="as"),E56,IF(OR(H58="b",H58="bs"),E60,)))</f>
        <v>徐振益</v>
      </c>
      <c r="J58" s="90"/>
      <c r="K58" s="80"/>
      <c r="L58" s="93"/>
      <c r="M58" s="67"/>
      <c r="N58" s="77"/>
      <c r="O58" s="67"/>
      <c r="P58" s="78"/>
      <c r="Q58" s="70"/>
    </row>
    <row r="59" spans="1:17" s="71" customFormat="1" ht="9" customHeight="1">
      <c r="A59" s="73">
        <v>14</v>
      </c>
      <c r="B59" s="62">
        <f>IF($D59="","",VLOOKUP($D59,'[4]男雙準備名單'!$A$7:$V$39,20))</f>
        <v>0</v>
      </c>
      <c r="C59" s="62">
        <f>IF($D59="","",VLOOKUP($D59,'[4]男雙準備名單'!$A$7:$V$39,21))</f>
        <v>0</v>
      </c>
      <c r="D59" s="63">
        <v>25</v>
      </c>
      <c r="E59" s="62" t="str">
        <f>UPPER(IF($D59="","",VLOOKUP($D59,'[4]男雙準備名單'!$A$7:$V$39,2)))</f>
        <v>BYE</v>
      </c>
      <c r="F59" s="91"/>
      <c r="G59" s="62">
        <f>IF($D59="","",VLOOKUP($D59,'[4]男雙準備名單'!$A$7:$V$39,4))</f>
        <v>0</v>
      </c>
      <c r="H59" s="92"/>
      <c r="I59" s="80"/>
      <c r="J59" s="93"/>
      <c r="K59" s="94"/>
      <c r="L59" s="103"/>
      <c r="M59" s="67"/>
      <c r="N59" s="77"/>
      <c r="O59" s="67"/>
      <c r="P59" s="78"/>
      <c r="Q59" s="70"/>
    </row>
    <row r="60" spans="1:17" s="71" customFormat="1" ht="9" customHeight="1">
      <c r="A60" s="73"/>
      <c r="B60" s="74"/>
      <c r="C60" s="74"/>
      <c r="D60" s="74"/>
      <c r="E60" s="62">
        <f>UPPER(IF($D59="","",VLOOKUP($D59,'[4]男雙準備名單'!$A$7:$V$39,7)))</f>
      </c>
      <c r="F60" s="91"/>
      <c r="G60" s="62">
        <f>IF($D59="","",VLOOKUP($D59,'[4]男雙準備名單'!$A$7:$V$39,9))</f>
        <v>0</v>
      </c>
      <c r="H60" s="75"/>
      <c r="I60" s="80"/>
      <c r="J60" s="93"/>
      <c r="K60" s="95"/>
      <c r="L60" s="105"/>
      <c r="M60" s="67"/>
      <c r="N60" s="77"/>
      <c r="O60" s="67"/>
      <c r="P60" s="78"/>
      <c r="Q60" s="70"/>
    </row>
    <row r="61" spans="1:17" s="71" customFormat="1" ht="9" customHeight="1">
      <c r="A61" s="73"/>
      <c r="B61" s="74"/>
      <c r="C61" s="74"/>
      <c r="D61" s="97"/>
      <c r="E61" s="80"/>
      <c r="F61" s="81"/>
      <c r="G61" s="80"/>
      <c r="H61" s="98"/>
      <c r="I61" s="67"/>
      <c r="J61" s="99"/>
      <c r="K61" s="83" t="str">
        <f>UPPER(IF(OR(J62="a",J62="as"),I57,IF(OR(J62="b",J62="bs"),I65,)))</f>
        <v>王俊偉</v>
      </c>
      <c r="L61" s="93"/>
      <c r="M61" s="67"/>
      <c r="N61" s="77"/>
      <c r="O61" s="67"/>
      <c r="P61" s="78"/>
      <c r="Q61" s="70"/>
    </row>
    <row r="62" spans="1:17" s="71" customFormat="1" ht="9" customHeight="1">
      <c r="A62" s="73"/>
      <c r="B62" s="85"/>
      <c r="C62" s="85"/>
      <c r="D62" s="100"/>
      <c r="E62" s="67"/>
      <c r="F62" s="86"/>
      <c r="G62" s="67"/>
      <c r="H62" s="101"/>
      <c r="I62" s="87" t="s">
        <v>14</v>
      </c>
      <c r="J62" s="88" t="s">
        <v>110</v>
      </c>
      <c r="K62" s="89" t="str">
        <f>UPPER(IF(OR(J62="a",J62="as"),I58,IF(OR(J62="b",J62="bs"),I66,)))</f>
        <v>徐振益</v>
      </c>
      <c r="L62" s="104"/>
      <c r="M62" s="80"/>
      <c r="N62" s="77"/>
      <c r="O62" s="67"/>
      <c r="P62" s="78"/>
      <c r="Q62" s="70"/>
    </row>
    <row r="63" spans="1:17" s="71" customFormat="1" ht="9" customHeight="1">
      <c r="A63" s="73">
        <v>15</v>
      </c>
      <c r="B63" s="62">
        <f>IF($D63="","",VLOOKUP($D63,'[4]男雙準備名單'!$A$7:$V$39,20))</f>
        <v>0</v>
      </c>
      <c r="C63" s="62">
        <f>IF($D63="","",VLOOKUP($D63,'[4]男雙準備名單'!$A$7:$V$39,21))</f>
        <v>0</v>
      </c>
      <c r="D63" s="63">
        <v>15</v>
      </c>
      <c r="E63" s="62" t="str">
        <f>UPPER(IF($D63="","",VLOOKUP($D63,'[4]男雙準備名單'!$A$7:$V$39,2)))</f>
        <v>劉宏祐</v>
      </c>
      <c r="F63" s="91"/>
      <c r="G63" s="62" t="str">
        <f>IF($D63="","",VLOOKUP($D63,'[4]男雙準備名單'!$A$7:$V$39,4))</f>
        <v>中國文化大學</v>
      </c>
      <c r="H63" s="66"/>
      <c r="I63" s="67"/>
      <c r="J63" s="93"/>
      <c r="K63" s="67" t="s">
        <v>111</v>
      </c>
      <c r="L63" s="107"/>
      <c r="M63" s="237" t="s">
        <v>114</v>
      </c>
      <c r="N63" s="238"/>
      <c r="O63" s="239" t="s">
        <v>115</v>
      </c>
      <c r="P63" s="240"/>
      <c r="Q63" s="70"/>
    </row>
    <row r="64" spans="1:17" s="71" customFormat="1" ht="9" customHeight="1">
      <c r="A64" s="73"/>
      <c r="B64" s="74"/>
      <c r="C64" s="74"/>
      <c r="D64" s="74"/>
      <c r="E64" s="62" t="str">
        <f>UPPER(IF($D63="","",VLOOKUP($D63,'[4]男雙準備名單'!$A$7:$V$39,7)))</f>
        <v>巫長榮</v>
      </c>
      <c r="F64" s="91"/>
      <c r="G64" s="62" t="str">
        <f>IF($D63="","",VLOOKUP($D63,'[4]男雙準備名單'!$A$7:$V$39,9))</f>
        <v>中國文化大學</v>
      </c>
      <c r="H64" s="75"/>
      <c r="I64" s="76">
        <f>IF(H64="a",E63,IF(H64="b",E65,""))</f>
      </c>
      <c r="J64" s="93"/>
      <c r="K64" s="67"/>
      <c r="L64" s="77"/>
      <c r="M64" s="241" t="str">
        <f>UPPER(IF(OR(N38="a",N38="as"),M21,IF(OR(N38="b",N38="bs"),M53,)))</f>
        <v>王俊偉</v>
      </c>
      <c r="N64" s="242"/>
      <c r="O64" s="243"/>
      <c r="P64" s="240"/>
      <c r="Q64" s="70"/>
    </row>
    <row r="65" spans="1:17" s="71" customFormat="1" ht="9" customHeight="1">
      <c r="A65" s="73"/>
      <c r="B65" s="74"/>
      <c r="C65" s="74"/>
      <c r="D65" s="74"/>
      <c r="E65" s="76"/>
      <c r="F65" s="111"/>
      <c r="G65" s="76"/>
      <c r="H65" s="82"/>
      <c r="I65" s="83" t="str">
        <f>UPPER(IF(OR(H66="a",H66="as"),E63,IF(OR(H66="b",H66="bs"),E67,)))</f>
        <v>劉宏祐</v>
      </c>
      <c r="J65" s="103"/>
      <c r="K65" s="67"/>
      <c r="L65" s="77"/>
      <c r="M65" s="244" t="str">
        <f>UPPER(IF(OR(N38="a",N38="as"),M22,IF(OR(N38="b",N38="bs"),M54,)))</f>
        <v>徐振益</v>
      </c>
      <c r="N65" s="245"/>
      <c r="O65" s="243"/>
      <c r="P65" s="240"/>
      <c r="Q65" s="70"/>
    </row>
    <row r="66" spans="1:17" s="71" customFormat="1" ht="9" customHeight="1">
      <c r="A66" s="73"/>
      <c r="B66" s="85"/>
      <c r="C66" s="85"/>
      <c r="D66" s="85"/>
      <c r="E66" s="67"/>
      <c r="F66" s="112"/>
      <c r="G66" s="87" t="s">
        <v>14</v>
      </c>
      <c r="H66" s="88" t="s">
        <v>109</v>
      </c>
      <c r="I66" s="89" t="str">
        <f>UPPER(IF(OR(H66="a",H66="as"),E64,IF(OR(H66="b",H66="bs"),E68,)))</f>
        <v>巫長榮</v>
      </c>
      <c r="J66" s="104"/>
      <c r="K66" s="80"/>
      <c r="L66" s="77"/>
      <c r="M66" s="238"/>
      <c r="N66" s="246"/>
      <c r="O66" s="247" t="str">
        <f>UPPER(IF(OR(N67="a",N67="as"),M64,IF(OR(N67="b",N67="bs"),M68,)))</f>
        <v>王俊偉</v>
      </c>
      <c r="P66" s="248"/>
      <c r="Q66" s="70"/>
    </row>
    <row r="67" spans="1:17" s="71" customFormat="1" ht="9" customHeight="1">
      <c r="A67" s="61">
        <v>16</v>
      </c>
      <c r="B67" s="62">
        <f>IF($D67="","",VLOOKUP($D67,'[4]男雙準備名單'!$A$7:$V$39,20))</f>
        <v>0</v>
      </c>
      <c r="C67" s="62">
        <f>IF($D67="","",VLOOKUP($D67,'[4]男雙準備名單'!$A$7:$V$39,21))</f>
        <v>0</v>
      </c>
      <c r="D67" s="63">
        <v>26</v>
      </c>
      <c r="E67" s="64" t="str">
        <f>UPPER(IF($D67="","",VLOOKUP($D67,'[4]男雙準備名單'!$A$7:$V$39,2)))</f>
        <v>BYE</v>
      </c>
      <c r="F67" s="65"/>
      <c r="G67" s="64">
        <f>IF($D67="","",VLOOKUP($D67,'[4]男雙準備名單'!$A$7:$V$39,4))</f>
        <v>0</v>
      </c>
      <c r="H67" s="92"/>
      <c r="I67" s="80"/>
      <c r="J67" s="77"/>
      <c r="K67" s="94"/>
      <c r="L67" s="84"/>
      <c r="M67" s="249" t="s">
        <v>14</v>
      </c>
      <c r="N67" s="250" t="s">
        <v>110</v>
      </c>
      <c r="O67" s="244" t="str">
        <f>UPPER(IF(OR(N67="a",N67="as"),M65,IF(OR(N67="b",N67="bs"),M69,)))</f>
        <v>徐振益</v>
      </c>
      <c r="P67" s="251"/>
      <c r="Q67" s="70"/>
    </row>
    <row r="68" spans="1:17" s="71" customFormat="1" ht="9" customHeight="1">
      <c r="A68" s="73"/>
      <c r="B68" s="74"/>
      <c r="C68" s="74"/>
      <c r="D68" s="74"/>
      <c r="E68" s="64">
        <f>UPPER(IF($D67="","",VLOOKUP($D67,'[4]男雙準備名單'!$A$7:$V$39,7)))</f>
      </c>
      <c r="F68" s="65"/>
      <c r="G68" s="64">
        <f>IF($D67="","",VLOOKUP($D67,'[4]男雙準備名單'!$A$7:$V$39,9))</f>
        <v>0</v>
      </c>
      <c r="H68" s="75"/>
      <c r="I68" s="80"/>
      <c r="J68" s="77"/>
      <c r="K68" s="95"/>
      <c r="L68" s="96"/>
      <c r="M68" s="241" t="str">
        <f>UPPER(IF(OR(N104="a",N104="as"),M87,IF(OR(N104="b",N104="bs"),M119,)))</f>
        <v>何延儒</v>
      </c>
      <c r="N68" s="252"/>
      <c r="O68" s="243">
        <v>62</v>
      </c>
      <c r="P68" s="240"/>
      <c r="Q68" s="70"/>
    </row>
    <row r="69" spans="1:17" s="124" customFormat="1" ht="9" customHeight="1">
      <c r="A69" s="113"/>
      <c r="B69" s="114"/>
      <c r="C69" s="114"/>
      <c r="D69" s="115"/>
      <c r="E69" s="116"/>
      <c r="F69" s="117"/>
      <c r="G69" s="116"/>
      <c r="H69" s="118"/>
      <c r="I69" s="119"/>
      <c r="J69" s="120"/>
      <c r="K69" s="121"/>
      <c r="L69" s="122"/>
      <c r="M69" s="244" t="str">
        <f>UPPER(IF(OR(N104="a",N104="as"),M88,IF(OR(N104="b",N104="bs"),M120,)))</f>
        <v>陳偉祥</v>
      </c>
      <c r="N69" s="253"/>
      <c r="O69" s="243"/>
      <c r="P69" s="240"/>
      <c r="Q69" s="123"/>
    </row>
    <row r="70" spans="1:17" s="135" customFormat="1" ht="9.75" customHeight="1">
      <c r="A70" s="113"/>
      <c r="B70" s="125"/>
      <c r="C70" s="125"/>
      <c r="D70" s="126"/>
      <c r="E70" s="127"/>
      <c r="F70" s="128"/>
      <c r="G70" s="127"/>
      <c r="H70" s="129"/>
      <c r="I70" s="119"/>
      <c r="J70" s="120"/>
      <c r="K70" s="130"/>
      <c r="L70" s="131"/>
      <c r="M70" s="254"/>
      <c r="N70" s="255"/>
      <c r="O70" s="256"/>
      <c r="P70" s="257"/>
      <c r="Q70" s="134"/>
    </row>
    <row r="71" spans="1:16" s="52" customFormat="1" ht="9.75">
      <c r="A71" s="41"/>
      <c r="B71" s="42" t="s">
        <v>5</v>
      </c>
      <c r="C71" s="43" t="s">
        <v>116</v>
      </c>
      <c r="D71" s="44" t="s">
        <v>105</v>
      </c>
      <c r="E71" s="45" t="s">
        <v>117</v>
      </c>
      <c r="F71" s="47"/>
      <c r="G71" s="45" t="s">
        <v>118</v>
      </c>
      <c r="H71" s="48"/>
      <c r="I71" s="43" t="s">
        <v>119</v>
      </c>
      <c r="J71" s="50"/>
      <c r="K71" s="43" t="s">
        <v>120</v>
      </c>
      <c r="L71" s="50"/>
      <c r="M71" s="43" t="s">
        <v>121</v>
      </c>
      <c r="N71" s="50"/>
      <c r="O71" s="49" t="s">
        <v>69</v>
      </c>
      <c r="P71" s="51"/>
    </row>
    <row r="72" spans="1:16" s="52" customFormat="1" ht="3.75" customHeight="1" thickBot="1">
      <c r="A72" s="53"/>
      <c r="B72" s="54"/>
      <c r="C72" s="55"/>
      <c r="D72" s="54"/>
      <c r="E72" s="56"/>
      <c r="F72" s="57"/>
      <c r="G72" s="56"/>
      <c r="H72" s="58"/>
      <c r="I72" s="55"/>
      <c r="J72" s="59"/>
      <c r="K72" s="55"/>
      <c r="L72" s="59"/>
      <c r="M72" s="55"/>
      <c r="N72" s="59"/>
      <c r="O72" s="55"/>
      <c r="P72" s="60"/>
    </row>
    <row r="73" spans="1:19" s="71" customFormat="1" ht="10.5" customHeight="1">
      <c r="A73" s="61">
        <v>17</v>
      </c>
      <c r="B73" s="62">
        <f>IF($D73="","",VLOOKUP($D73,'[4]男雙準備名單'!$A$7:$V$39,20))</f>
        <v>0</v>
      </c>
      <c r="C73" s="62">
        <f>IF($D73="","",VLOOKUP($D73,'[4]男雙準備名單'!$A$7:$V$39,21))</f>
        <v>0</v>
      </c>
      <c r="D73" s="63">
        <v>18</v>
      </c>
      <c r="E73" s="64" t="str">
        <f>UPPER(IF($D73="","",VLOOKUP($D73,'[4]男雙準備名單'!$A$7:$V$39,2)))</f>
        <v>林子楊</v>
      </c>
      <c r="F73" s="65"/>
      <c r="G73" s="64" t="str">
        <f>IF($D73="","",VLOOKUP($D73,'[4]男雙準備名單'!$A$7:$V$39,4))</f>
        <v>文化大學</v>
      </c>
      <c r="H73" s="66"/>
      <c r="I73" s="67"/>
      <c r="J73" s="68"/>
      <c r="K73" s="67"/>
      <c r="L73" s="68"/>
      <c r="M73" s="67"/>
      <c r="N73" s="68"/>
      <c r="O73" s="67"/>
      <c r="P73" s="69" t="s">
        <v>122</v>
      </c>
      <c r="Q73" s="70"/>
      <c r="S73" s="72" t="e">
        <f>#REF!</f>
        <v>#REF!</v>
      </c>
    </row>
    <row r="74" spans="1:19" s="71" customFormat="1" ht="9" customHeight="1">
      <c r="A74" s="73"/>
      <c r="B74" s="74"/>
      <c r="C74" s="74"/>
      <c r="D74" s="74"/>
      <c r="E74" s="64" t="str">
        <f>UPPER(IF($D73="","",VLOOKUP($D73,'[4]男雙準備名單'!$A$7:$V$39,7)))</f>
        <v>林冠亨</v>
      </c>
      <c r="F74" s="65"/>
      <c r="G74" s="64" t="str">
        <f>IF($D73="","",VLOOKUP($D73,'[4]男雙準備名單'!$A$7:$V$39,9))</f>
        <v>文化大學</v>
      </c>
      <c r="H74" s="75"/>
      <c r="I74" s="76">
        <f>IF(H74="a",E73,IF(H74="b",E75,""))</f>
      </c>
      <c r="J74" s="77"/>
      <c r="K74" s="67"/>
      <c r="L74" s="68"/>
      <c r="M74" s="67"/>
      <c r="N74" s="68"/>
      <c r="O74" s="67"/>
      <c r="P74" s="78"/>
      <c r="Q74" s="70"/>
      <c r="S74" s="79" t="e">
        <f>#REF!</f>
        <v>#REF!</v>
      </c>
    </row>
    <row r="75" spans="1:19" s="71" customFormat="1" ht="9" customHeight="1">
      <c r="A75" s="73"/>
      <c r="B75" s="74"/>
      <c r="C75" s="74"/>
      <c r="D75" s="74"/>
      <c r="E75" s="80"/>
      <c r="F75" s="81"/>
      <c r="G75" s="80"/>
      <c r="H75" s="82"/>
      <c r="I75" s="83" t="str">
        <f>UPPER(IF(OR(H76="a",H76="as"),E73,IF(OR(H76="b",H76="bs"),E77,)))</f>
        <v>林子楊</v>
      </c>
      <c r="J75" s="84"/>
      <c r="K75" s="67"/>
      <c r="L75" s="68"/>
      <c r="M75" s="67"/>
      <c r="N75" s="68"/>
      <c r="O75" s="67"/>
      <c r="P75" s="78"/>
      <c r="Q75" s="70"/>
      <c r="S75" s="79" t="e">
        <f>#REF!</f>
        <v>#REF!</v>
      </c>
    </row>
    <row r="76" spans="1:19" s="71" customFormat="1" ht="9" customHeight="1">
      <c r="A76" s="73"/>
      <c r="B76" s="85"/>
      <c r="C76" s="85"/>
      <c r="D76" s="85"/>
      <c r="E76" s="67"/>
      <c r="F76" s="86"/>
      <c r="G76" s="87" t="s">
        <v>14</v>
      </c>
      <c r="H76" s="88" t="s">
        <v>75</v>
      </c>
      <c r="I76" s="89" t="str">
        <f>UPPER(IF(OR(H76="a",H76="as"),E74,IF(OR(H76="b",H76="bs"),E78,)))</f>
        <v>林冠亨</v>
      </c>
      <c r="J76" s="90"/>
      <c r="K76" s="80"/>
      <c r="L76" s="77"/>
      <c r="M76" s="67"/>
      <c r="N76" s="68"/>
      <c r="O76" s="67"/>
      <c r="P76" s="78"/>
      <c r="Q76" s="70"/>
      <c r="S76" s="79" t="e">
        <f>#REF!</f>
        <v>#REF!</v>
      </c>
    </row>
    <row r="77" spans="1:19" s="71" customFormat="1" ht="9" customHeight="1">
      <c r="A77" s="73">
        <v>18</v>
      </c>
      <c r="B77" s="62">
        <f>IF($D77="","",VLOOKUP($D77,'[4]男雙準備名單'!$A$7:$V$39,20))</f>
        <v>0</v>
      </c>
      <c r="C77" s="62">
        <f>IF($D77="","",VLOOKUP($D77,'[4]男雙準備名單'!$A$7:$V$39,21))</f>
        <v>0</v>
      </c>
      <c r="D77" s="63">
        <v>27</v>
      </c>
      <c r="E77" s="62" t="str">
        <f>UPPER(IF($D77="","",VLOOKUP($D77,'[4]男雙準備名單'!$A$7:$V$39,2)))</f>
        <v>BYE</v>
      </c>
      <c r="F77" s="91"/>
      <c r="G77" s="62">
        <f>IF($D77="","",VLOOKUP($D77,'[4]男雙準備名單'!$A$7:$V$39,4))</f>
        <v>0</v>
      </c>
      <c r="H77" s="92"/>
      <c r="I77" s="80"/>
      <c r="J77" s="93"/>
      <c r="K77" s="94"/>
      <c r="L77" s="84"/>
      <c r="M77" s="67"/>
      <c r="N77" s="68"/>
      <c r="O77" s="67"/>
      <c r="P77" s="78"/>
      <c r="Q77" s="70"/>
      <c r="S77" s="79" t="e">
        <f>#REF!</f>
        <v>#REF!</v>
      </c>
    </row>
    <row r="78" spans="1:19" s="71" customFormat="1" ht="9" customHeight="1">
      <c r="A78" s="73"/>
      <c r="B78" s="74"/>
      <c r="C78" s="74"/>
      <c r="D78" s="74"/>
      <c r="E78" s="62">
        <f>UPPER(IF($D77="","",VLOOKUP($D77,'[4]男雙準備名單'!$A$7:$V$39,7)))</f>
      </c>
      <c r="F78" s="91"/>
      <c r="G78" s="62">
        <f>IF($D77="","",VLOOKUP($D77,'[4]男雙準備名單'!$A$7:$V$39,9))</f>
        <v>0</v>
      </c>
      <c r="H78" s="75"/>
      <c r="I78" s="80"/>
      <c r="J78" s="93"/>
      <c r="K78" s="95"/>
      <c r="L78" s="96"/>
      <c r="M78" s="67"/>
      <c r="N78" s="68"/>
      <c r="O78" s="67"/>
      <c r="P78" s="78"/>
      <c r="Q78" s="70"/>
      <c r="S78" s="79" t="e">
        <f>#REF!</f>
        <v>#REF!</v>
      </c>
    </row>
    <row r="79" spans="1:19" s="71" customFormat="1" ht="9" customHeight="1">
      <c r="A79" s="73"/>
      <c r="B79" s="74"/>
      <c r="C79" s="74"/>
      <c r="D79" s="97"/>
      <c r="E79" s="80"/>
      <c r="F79" s="81"/>
      <c r="G79" s="80"/>
      <c r="H79" s="98"/>
      <c r="I79" s="67"/>
      <c r="J79" s="99"/>
      <c r="K79" s="83" t="str">
        <f>UPPER(IF(OR(J80="a",J80="as"),I75,IF(OR(J80="b",J80="bs"),I83,)))</f>
        <v>陳彥博</v>
      </c>
      <c r="L79" s="77"/>
      <c r="M79" s="67"/>
      <c r="N79" s="68"/>
      <c r="O79" s="67"/>
      <c r="P79" s="78"/>
      <c r="Q79" s="70"/>
      <c r="S79" s="79" t="e">
        <f>#REF!</f>
        <v>#REF!</v>
      </c>
    </row>
    <row r="80" spans="1:19" s="71" customFormat="1" ht="9" customHeight="1">
      <c r="A80" s="73"/>
      <c r="B80" s="85"/>
      <c r="C80" s="85"/>
      <c r="D80" s="100"/>
      <c r="E80" s="67"/>
      <c r="F80" s="86"/>
      <c r="G80" s="67"/>
      <c r="H80" s="101"/>
      <c r="I80" s="87" t="s">
        <v>14</v>
      </c>
      <c r="J80" s="88" t="s">
        <v>77</v>
      </c>
      <c r="K80" s="89" t="str">
        <f>UPPER(IF(OR(J80="a",J80="as"),I76,IF(OR(J80="b",J80="bs"),I84,)))</f>
        <v>張祝瑋</v>
      </c>
      <c r="L80" s="90"/>
      <c r="M80" s="80"/>
      <c r="N80" s="77"/>
      <c r="O80" s="67"/>
      <c r="P80" s="78"/>
      <c r="Q80" s="70"/>
      <c r="S80" s="79" t="e">
        <f>#REF!</f>
        <v>#REF!</v>
      </c>
    </row>
    <row r="81" spans="1:19" s="71" customFormat="1" ht="9" customHeight="1">
      <c r="A81" s="73">
        <v>19</v>
      </c>
      <c r="B81" s="62">
        <f>IF($D81="","",VLOOKUP($D81,'[4]男雙準備名單'!$A$7:$V$39,20))</f>
        <v>0</v>
      </c>
      <c r="C81" s="62">
        <f>IF($D81="","",VLOOKUP($D81,'[4]男雙準備名單'!$A$7:$V$39,21))</f>
        <v>0</v>
      </c>
      <c r="D81" s="63">
        <v>11</v>
      </c>
      <c r="E81" s="62" t="str">
        <f>UPPER(IF($D81="","",VLOOKUP($D81,'[4]男雙準備名單'!$A$7:$V$39,2)))</f>
        <v>陳彥博</v>
      </c>
      <c r="F81" s="91"/>
      <c r="G81" s="62" t="str">
        <f>IF($D81="","",VLOOKUP($D81,'[4]男雙準備名單'!$A$7:$V$39,4))</f>
        <v>新興國中</v>
      </c>
      <c r="H81" s="66"/>
      <c r="I81" s="67"/>
      <c r="J81" s="93"/>
      <c r="K81" s="67" t="s">
        <v>111</v>
      </c>
      <c r="L81" s="93"/>
      <c r="M81" s="94"/>
      <c r="N81" s="77"/>
      <c r="O81" s="67"/>
      <c r="P81" s="78"/>
      <c r="Q81" s="70"/>
      <c r="S81" s="79" t="e">
        <f>#REF!</f>
        <v>#REF!</v>
      </c>
    </row>
    <row r="82" spans="1:19" s="71" customFormat="1" ht="9" customHeight="1" thickBot="1">
      <c r="A82" s="73"/>
      <c r="B82" s="74"/>
      <c r="C82" s="74"/>
      <c r="D82" s="74"/>
      <c r="E82" s="62" t="str">
        <f>UPPER(IF($D81="","",VLOOKUP($D81,'[4]男雙準備名單'!$A$7:$V$39,7)))</f>
        <v>張祝瑋</v>
      </c>
      <c r="F82" s="91"/>
      <c r="G82" s="62" t="str">
        <f>IF($D81="","",VLOOKUP($D81,'[4]男雙準備名單'!$A$7:$V$39,9))</f>
        <v>新興國中</v>
      </c>
      <c r="H82" s="75"/>
      <c r="I82" s="76">
        <f>IF(H82="a",E81,IF(H82="b",E83,""))</f>
      </c>
      <c r="J82" s="93"/>
      <c r="K82" s="67"/>
      <c r="L82" s="93"/>
      <c r="M82" s="80"/>
      <c r="N82" s="77"/>
      <c r="O82" s="67"/>
      <c r="P82" s="78"/>
      <c r="Q82" s="70"/>
      <c r="S82" s="102" t="e">
        <f>#REF!</f>
        <v>#REF!</v>
      </c>
    </row>
    <row r="83" spans="1:17" s="71" customFormat="1" ht="9" customHeight="1">
      <c r="A83" s="73"/>
      <c r="B83" s="74"/>
      <c r="C83" s="74"/>
      <c r="D83" s="97"/>
      <c r="E83" s="80"/>
      <c r="F83" s="81"/>
      <c r="G83" s="80"/>
      <c r="H83" s="82"/>
      <c r="I83" s="83" t="str">
        <f>UPPER(IF(OR(H84="a",H84="as"),E81,IF(OR(H84="b",H84="bs"),E85,)))</f>
        <v>陳彥博</v>
      </c>
      <c r="J83" s="103"/>
      <c r="K83" s="67"/>
      <c r="L83" s="93"/>
      <c r="M83" s="80"/>
      <c r="N83" s="77"/>
      <c r="O83" s="67"/>
      <c r="P83" s="78"/>
      <c r="Q83" s="70"/>
    </row>
    <row r="84" spans="1:17" s="71" customFormat="1" ht="9" customHeight="1">
      <c r="A84" s="73"/>
      <c r="B84" s="85"/>
      <c r="C84" s="85"/>
      <c r="D84" s="100"/>
      <c r="E84" s="67"/>
      <c r="F84" s="86"/>
      <c r="G84" s="87" t="s">
        <v>14</v>
      </c>
      <c r="H84" s="88" t="s">
        <v>75</v>
      </c>
      <c r="I84" s="89" t="str">
        <f>UPPER(IF(OR(H84="a",H84="as"),E82,IF(OR(H84="b",H84="bs"),E86,)))</f>
        <v>張祝瑋</v>
      </c>
      <c r="J84" s="104"/>
      <c r="K84" s="80"/>
      <c r="L84" s="93"/>
      <c r="M84" s="80"/>
      <c r="N84" s="77"/>
      <c r="O84" s="67"/>
      <c r="P84" s="78"/>
      <c r="Q84" s="70"/>
    </row>
    <row r="85" spans="1:17" s="71" customFormat="1" ht="9" customHeight="1">
      <c r="A85" s="73">
        <v>20</v>
      </c>
      <c r="B85" s="62">
        <f>IF($D85="","",VLOOKUP($D85,'[4]男雙準備名單'!$A$7:$V$39,20))</f>
        <v>0</v>
      </c>
      <c r="C85" s="62">
        <f>IF($D85="","",VLOOKUP($D85,'[4]男雙準備名單'!$A$7:$V$39,21))</f>
        <v>0</v>
      </c>
      <c r="D85" s="63">
        <v>28</v>
      </c>
      <c r="E85" s="62" t="str">
        <f>UPPER(IF($D85="","",VLOOKUP($D85,'[4]男雙準備名單'!$A$7:$V$39,2)))</f>
        <v>BYE</v>
      </c>
      <c r="F85" s="91"/>
      <c r="G85" s="62">
        <f>IF($D85="","",VLOOKUP($D85,'[4]男雙準備名單'!$A$7:$V$39,4))</f>
        <v>0</v>
      </c>
      <c r="H85" s="92"/>
      <c r="I85" s="80"/>
      <c r="J85" s="77"/>
      <c r="K85" s="94"/>
      <c r="L85" s="103"/>
      <c r="M85" s="80"/>
      <c r="N85" s="77"/>
      <c r="O85" s="67"/>
      <c r="P85" s="78"/>
      <c r="Q85" s="70"/>
    </row>
    <row r="86" spans="1:17" s="71" customFormat="1" ht="9" customHeight="1">
      <c r="A86" s="73"/>
      <c r="B86" s="74"/>
      <c r="C86" s="74"/>
      <c r="D86" s="74"/>
      <c r="E86" s="62">
        <f>UPPER(IF($D85="","",VLOOKUP($D85,'[4]男雙準備名單'!$A$7:$V$39,7)))</f>
      </c>
      <c r="F86" s="91"/>
      <c r="G86" s="62">
        <f>IF($D85="","",VLOOKUP($D85,'[4]男雙準備名單'!$A$7:$V$39,9))</f>
        <v>0</v>
      </c>
      <c r="H86" s="75"/>
      <c r="I86" s="80"/>
      <c r="J86" s="77"/>
      <c r="K86" s="95"/>
      <c r="L86" s="105"/>
      <c r="M86" s="80"/>
      <c r="N86" s="77"/>
      <c r="O86" s="67"/>
      <c r="P86" s="78"/>
      <c r="Q86" s="70"/>
    </row>
    <row r="87" spans="1:17" s="71" customFormat="1" ht="9" customHeight="1">
      <c r="A87" s="73"/>
      <c r="B87" s="74"/>
      <c r="C87" s="74"/>
      <c r="D87" s="74"/>
      <c r="E87" s="80"/>
      <c r="F87" s="81"/>
      <c r="G87" s="80"/>
      <c r="H87" s="98"/>
      <c r="I87" s="67"/>
      <c r="J87" s="68"/>
      <c r="K87" s="80"/>
      <c r="L87" s="99"/>
      <c r="M87" s="83" t="str">
        <f>UPPER(IF(OR(L88="a",L88="as"),K79,IF(OR(L88="b",L88="bs"),K95,)))</f>
        <v>何延儒</v>
      </c>
      <c r="N87" s="77"/>
      <c r="O87" s="67"/>
      <c r="P87" s="78"/>
      <c r="Q87" s="70"/>
    </row>
    <row r="88" spans="1:17" s="71" customFormat="1" ht="9" customHeight="1">
      <c r="A88" s="73"/>
      <c r="B88" s="85"/>
      <c r="C88" s="85"/>
      <c r="D88" s="85"/>
      <c r="E88" s="67"/>
      <c r="F88" s="86"/>
      <c r="G88" s="67"/>
      <c r="H88" s="101"/>
      <c r="I88" s="67"/>
      <c r="J88" s="68"/>
      <c r="K88" s="87" t="s">
        <v>14</v>
      </c>
      <c r="L88" s="88" t="s">
        <v>77</v>
      </c>
      <c r="M88" s="271" t="s">
        <v>123</v>
      </c>
      <c r="N88" s="90"/>
      <c r="O88" s="80"/>
      <c r="P88" s="106"/>
      <c r="Q88" s="70"/>
    </row>
    <row r="89" spans="1:17" s="71" customFormat="1" ht="9" customHeight="1">
      <c r="A89" s="73">
        <v>21</v>
      </c>
      <c r="B89" s="62">
        <f>IF($D89="","",VLOOKUP($D89,'[4]男雙準備名單'!$A$7:$V$39,20))</f>
        <v>0</v>
      </c>
      <c r="C89" s="62">
        <f>IF($D89="","",VLOOKUP($D89,'[4]男雙準備名單'!$A$7:$V$39,21))</f>
        <v>0</v>
      </c>
      <c r="D89" s="63">
        <v>17</v>
      </c>
      <c r="E89" s="64" t="str">
        <f>UPPER(IF($D89="","",VLOOKUP($D89,'[4]男雙準備名單'!$A$7:$V$39,2)))</f>
        <v>蘇晉輝</v>
      </c>
      <c r="F89" s="65"/>
      <c r="G89" s="64" t="str">
        <f>IF($D89="","",VLOOKUP($D89,'[4]男雙準備名單'!$A$7:$V$39,4))</f>
        <v>三民高中</v>
      </c>
      <c r="H89" s="66"/>
      <c r="I89" s="67"/>
      <c r="J89" s="68"/>
      <c r="K89" s="67"/>
      <c r="L89" s="93"/>
      <c r="M89" s="67">
        <v>60</v>
      </c>
      <c r="N89" s="93"/>
      <c r="O89" s="67"/>
      <c r="P89" s="106"/>
      <c r="Q89" s="70"/>
    </row>
    <row r="90" spans="1:17" s="71" customFormat="1" ht="9" customHeight="1">
      <c r="A90" s="73"/>
      <c r="B90" s="74"/>
      <c r="C90" s="74"/>
      <c r="D90" s="74"/>
      <c r="E90" s="64" t="str">
        <f>UPPER(IF($D89="","",VLOOKUP($D89,'[4]男雙準備名單'!$A$7:$V$39,7)))</f>
        <v>陳彥旭</v>
      </c>
      <c r="F90" s="65"/>
      <c r="G90" s="64" t="str">
        <f>IF($D89="","",VLOOKUP($D89,'[4]男雙準備名單'!$A$7:$V$39,9))</f>
        <v>三民高中</v>
      </c>
      <c r="H90" s="75"/>
      <c r="I90" s="76">
        <f>IF(H90="a",E89,IF(H90="b",E91,""))</f>
      </c>
      <c r="J90" s="77"/>
      <c r="K90" s="67"/>
      <c r="L90" s="93"/>
      <c r="M90" s="67"/>
      <c r="N90" s="93"/>
      <c r="O90" s="67"/>
      <c r="P90" s="106"/>
      <c r="Q90" s="70"/>
    </row>
    <row r="91" spans="1:17" s="71" customFormat="1" ht="9" customHeight="1">
      <c r="A91" s="73"/>
      <c r="B91" s="74"/>
      <c r="C91" s="74"/>
      <c r="D91" s="74"/>
      <c r="E91" s="80"/>
      <c r="F91" s="81"/>
      <c r="G91" s="80"/>
      <c r="H91" s="82"/>
      <c r="I91" s="83" t="str">
        <f>UPPER(IF(OR(H92="a",H92="as"),E89,IF(OR(H92="b",H92="bs"),E93,)))</f>
        <v>蘇晉輝</v>
      </c>
      <c r="J91" s="84"/>
      <c r="K91" s="67"/>
      <c r="L91" s="93"/>
      <c r="M91" s="67"/>
      <c r="N91" s="93"/>
      <c r="O91" s="67"/>
      <c r="P91" s="106"/>
      <c r="Q91" s="70"/>
    </row>
    <row r="92" spans="1:17" s="71" customFormat="1" ht="9" customHeight="1">
      <c r="A92" s="73"/>
      <c r="B92" s="85"/>
      <c r="C92" s="85"/>
      <c r="D92" s="85"/>
      <c r="E92" s="67"/>
      <c r="F92" s="86"/>
      <c r="G92" s="87" t="s">
        <v>14</v>
      </c>
      <c r="H92" s="88" t="s">
        <v>75</v>
      </c>
      <c r="I92" s="89" t="str">
        <f>UPPER(IF(OR(H92="a",H92="as"),E90,IF(OR(H92="b",H92="bs"),E94,)))</f>
        <v>陳彥旭</v>
      </c>
      <c r="J92" s="90"/>
      <c r="K92" s="80"/>
      <c r="L92" s="93"/>
      <c r="M92" s="67"/>
      <c r="N92" s="93"/>
      <c r="O92" s="67"/>
      <c r="P92" s="106"/>
      <c r="Q92" s="70"/>
    </row>
    <row r="93" spans="1:17" s="71" customFormat="1" ht="9" customHeight="1">
      <c r="A93" s="73">
        <v>22</v>
      </c>
      <c r="B93" s="62">
        <f>IF($D93="","",VLOOKUP($D93,'[4]男雙準備名單'!$A$7:$V$39,20))</f>
        <v>0</v>
      </c>
      <c r="C93" s="62">
        <f>IF($D93="","",VLOOKUP($D93,'[4]男雙準備名單'!$A$7:$V$39,21))</f>
        <v>0</v>
      </c>
      <c r="D93" s="63">
        <v>29</v>
      </c>
      <c r="E93" s="62" t="str">
        <f>UPPER(IF($D93="","",VLOOKUP($D93,'[4]男雙準備名單'!$A$7:$V$39,2)))</f>
        <v>BYE</v>
      </c>
      <c r="F93" s="91"/>
      <c r="G93" s="62">
        <f>IF($D93="","",VLOOKUP($D93,'[4]男雙準備名單'!$A$7:$V$39,4))</f>
        <v>0</v>
      </c>
      <c r="H93" s="92"/>
      <c r="I93" s="80"/>
      <c r="J93" s="93"/>
      <c r="K93" s="94"/>
      <c r="L93" s="103"/>
      <c r="M93" s="67"/>
      <c r="N93" s="93"/>
      <c r="O93" s="67"/>
      <c r="P93" s="106"/>
      <c r="Q93" s="70"/>
    </row>
    <row r="94" spans="1:17" s="71" customFormat="1" ht="9" customHeight="1">
      <c r="A94" s="73"/>
      <c r="B94" s="74"/>
      <c r="C94" s="74"/>
      <c r="D94" s="74"/>
      <c r="E94" s="62">
        <f>UPPER(IF($D93="","",VLOOKUP($D93,'[4]男雙準備名單'!$A$7:$V$39,7)))</f>
      </c>
      <c r="F94" s="91"/>
      <c r="G94" s="62">
        <f>IF($D93="","",VLOOKUP($D93,'[4]男雙準備名單'!$A$7:$V$39,9))</f>
        <v>0</v>
      </c>
      <c r="H94" s="75"/>
      <c r="I94" s="80"/>
      <c r="J94" s="93"/>
      <c r="K94" s="95"/>
      <c r="L94" s="105"/>
      <c r="M94" s="67"/>
      <c r="N94" s="93"/>
      <c r="O94" s="67"/>
      <c r="P94" s="106"/>
      <c r="Q94" s="70"/>
    </row>
    <row r="95" spans="1:17" s="71" customFormat="1" ht="9" customHeight="1">
      <c r="A95" s="73"/>
      <c r="B95" s="74"/>
      <c r="C95" s="74"/>
      <c r="D95" s="97"/>
      <c r="E95" s="80"/>
      <c r="F95" s="81"/>
      <c r="G95" s="80"/>
      <c r="H95" s="98"/>
      <c r="I95" s="67"/>
      <c r="J95" s="99"/>
      <c r="K95" s="83" t="str">
        <f>UPPER(IF(OR(J96="a",J96="as"),I91,IF(OR(J96="b",J96="bs"),I99,)))</f>
        <v>何延儒</v>
      </c>
      <c r="L95" s="93"/>
      <c r="M95" s="67"/>
      <c r="N95" s="93"/>
      <c r="O95" s="67"/>
      <c r="P95" s="106"/>
      <c r="Q95" s="70"/>
    </row>
    <row r="96" spans="1:17" s="71" customFormat="1" ht="9" customHeight="1">
      <c r="A96" s="73"/>
      <c r="B96" s="85"/>
      <c r="C96" s="85"/>
      <c r="D96" s="100"/>
      <c r="E96" s="67"/>
      <c r="F96" s="86"/>
      <c r="G96" s="67"/>
      <c r="H96" s="101"/>
      <c r="I96" s="87" t="s">
        <v>14</v>
      </c>
      <c r="J96" s="88" t="s">
        <v>77</v>
      </c>
      <c r="K96" s="89" t="str">
        <f>UPPER(IF(OR(J96="a",J96="as"),I92,IF(OR(J96="b",J96="bs"),I100,)))</f>
        <v>陳偉祥</v>
      </c>
      <c r="L96" s="104"/>
      <c r="M96" s="80"/>
      <c r="N96" s="93"/>
      <c r="O96" s="67"/>
      <c r="P96" s="106"/>
      <c r="Q96" s="70"/>
    </row>
    <row r="97" spans="1:17" s="71" customFormat="1" ht="9" customHeight="1">
      <c r="A97" s="73">
        <v>23</v>
      </c>
      <c r="B97" s="62">
        <f>IF($D97="","",VLOOKUP($D97,'[4]男雙準備名單'!$A$7:$V$39,20))</f>
        <v>0</v>
      </c>
      <c r="C97" s="62">
        <f>IF($D97="","",VLOOKUP($D97,'[4]男雙準備名單'!$A$7:$V$39,21))</f>
        <v>0</v>
      </c>
      <c r="D97" s="63">
        <v>2</v>
      </c>
      <c r="E97" s="62" t="str">
        <f>UPPER(IF($D97="","",VLOOKUP($D97,'[4]男雙準備名單'!$A$7:$V$39,2)))</f>
        <v>何延儒</v>
      </c>
      <c r="F97" s="91"/>
      <c r="G97" s="62" t="str">
        <f>IF($D97="","",VLOOKUP($D97,'[4]男雙準備名單'!$A$7:$V$39,4))</f>
        <v>台北體院</v>
      </c>
      <c r="H97" s="66"/>
      <c r="I97" s="67"/>
      <c r="J97" s="93"/>
      <c r="K97" s="67" t="s">
        <v>78</v>
      </c>
      <c r="L97" s="107"/>
      <c r="M97" s="94"/>
      <c r="N97" s="93"/>
      <c r="O97" s="67"/>
      <c r="P97" s="106"/>
      <c r="Q97" s="70"/>
    </row>
    <row r="98" spans="1:17" s="71" customFormat="1" ht="9" customHeight="1">
      <c r="A98" s="73"/>
      <c r="B98" s="74"/>
      <c r="C98" s="74"/>
      <c r="D98" s="74"/>
      <c r="E98" s="62" t="str">
        <f>UPPER(IF($D97="","",VLOOKUP($D97,'[4]男雙準備名單'!$A$7:$V$39,7)))</f>
        <v>陳偉祥</v>
      </c>
      <c r="F98" s="91"/>
      <c r="G98" s="62" t="str">
        <f>IF($D97="","",VLOOKUP($D97,'[4]男雙準備名單'!$A$7:$V$39,9))</f>
        <v>台北體院</v>
      </c>
      <c r="H98" s="75"/>
      <c r="I98" s="76">
        <f>IF(H98="a",E97,IF(H98="b",E99,""))</f>
      </c>
      <c r="J98" s="93"/>
      <c r="K98" s="67"/>
      <c r="L98" s="77"/>
      <c r="M98" s="80"/>
      <c r="N98" s="93"/>
      <c r="O98" s="67"/>
      <c r="P98" s="106"/>
      <c r="Q98" s="70"/>
    </row>
    <row r="99" spans="1:17" s="71" customFormat="1" ht="9" customHeight="1">
      <c r="A99" s="73"/>
      <c r="B99" s="74"/>
      <c r="C99" s="74"/>
      <c r="D99" s="97"/>
      <c r="E99" s="80"/>
      <c r="F99" s="81"/>
      <c r="G99" s="80"/>
      <c r="H99" s="82"/>
      <c r="I99" s="83" t="str">
        <f>UPPER(IF(OR(H100="a",H100="as"),E97,IF(OR(H100="b",H100="bs"),E101,)))</f>
        <v>何延儒</v>
      </c>
      <c r="J99" s="103"/>
      <c r="K99" s="67"/>
      <c r="L99" s="77"/>
      <c r="M99" s="80"/>
      <c r="N99" s="93"/>
      <c r="O99" s="67"/>
      <c r="P99" s="106"/>
      <c r="Q99" s="70"/>
    </row>
    <row r="100" spans="1:17" s="71" customFormat="1" ht="9" customHeight="1">
      <c r="A100" s="73"/>
      <c r="B100" s="85"/>
      <c r="C100" s="85"/>
      <c r="D100" s="100"/>
      <c r="E100" s="67"/>
      <c r="F100" s="86"/>
      <c r="G100" s="87" t="s">
        <v>14</v>
      </c>
      <c r="H100" s="88" t="s">
        <v>75</v>
      </c>
      <c r="I100" s="89" t="str">
        <f>UPPER(IF(OR(H100="a",H100="as"),E98,IF(OR(H100="b",H100="bs"),E102,)))</f>
        <v>陳偉祥</v>
      </c>
      <c r="J100" s="104"/>
      <c r="K100" s="80"/>
      <c r="L100" s="77"/>
      <c r="M100" s="80"/>
      <c r="N100" s="93"/>
      <c r="O100" s="67"/>
      <c r="P100" s="106"/>
      <c r="Q100" s="70"/>
    </row>
    <row r="101" spans="1:17" s="71" customFormat="1" ht="9" customHeight="1">
      <c r="A101" s="61">
        <v>24</v>
      </c>
      <c r="B101" s="62">
        <f>IF($D101="","",VLOOKUP($D101,'[4]男雙準備名單'!$A$7:$V$39,20))</f>
        <v>0</v>
      </c>
      <c r="C101" s="62">
        <f>IF($D101="","",VLOOKUP($D101,'[4]男雙準備名單'!$A$7:$V$39,21))</f>
        <v>0</v>
      </c>
      <c r="D101" s="63">
        <v>30</v>
      </c>
      <c r="E101" s="62" t="str">
        <f>UPPER(IF($D101="","",VLOOKUP($D101,'[4]男雙準備名單'!$A$7:$V$39,2)))</f>
        <v>BYE</v>
      </c>
      <c r="F101" s="91"/>
      <c r="G101" s="62">
        <f>IF($D101="","",VLOOKUP($D101,'[4]男雙準備名單'!$A$7:$V$39,4))</f>
        <v>0</v>
      </c>
      <c r="H101" s="92"/>
      <c r="I101" s="80"/>
      <c r="J101" s="77"/>
      <c r="K101" s="94"/>
      <c r="L101" s="84"/>
      <c r="M101" s="80"/>
      <c r="N101" s="93"/>
      <c r="O101" s="67"/>
      <c r="P101" s="106"/>
      <c r="Q101" s="70"/>
    </row>
    <row r="102" spans="1:17" s="71" customFormat="1" ht="9" customHeight="1">
      <c r="A102" s="73"/>
      <c r="B102" s="74"/>
      <c r="C102" s="74"/>
      <c r="D102" s="74"/>
      <c r="E102" s="62">
        <f>UPPER(IF($D101="","",VLOOKUP($D101,'[4]男雙準備名單'!$A$7:$V$39,7)))</f>
      </c>
      <c r="F102" s="91"/>
      <c r="G102" s="62">
        <f>IF($D101="","",VLOOKUP($D101,'[4]男雙準備名單'!$A$7:$V$39,9))</f>
        <v>0</v>
      </c>
      <c r="H102" s="75"/>
      <c r="I102" s="80"/>
      <c r="J102" s="77"/>
      <c r="K102" s="95"/>
      <c r="L102" s="96"/>
      <c r="M102" s="80"/>
      <c r="N102" s="93"/>
      <c r="O102" s="67"/>
      <c r="P102" s="106"/>
      <c r="Q102" s="70"/>
    </row>
    <row r="103" spans="1:17" s="71" customFormat="1" ht="9" customHeight="1">
      <c r="A103" s="73"/>
      <c r="B103" s="74"/>
      <c r="C103" s="74"/>
      <c r="D103" s="97"/>
      <c r="E103" s="80"/>
      <c r="F103" s="81"/>
      <c r="G103" s="80"/>
      <c r="H103" s="98"/>
      <c r="I103" s="67"/>
      <c r="J103" s="68"/>
      <c r="K103" s="80"/>
      <c r="L103" s="77"/>
      <c r="M103" s="77"/>
      <c r="N103" s="99"/>
      <c r="O103" s="83" t="str">
        <f>UPPER(IF(OR(N104="a",N104="as"),M87,IF(OR(N104="b",N104="bs"),M119,)))</f>
        <v>何延儒</v>
      </c>
      <c r="P103" s="108"/>
      <c r="Q103" s="70"/>
    </row>
    <row r="104" spans="1:17" s="71" customFormat="1" ht="9" customHeight="1">
      <c r="A104" s="73"/>
      <c r="B104" s="85"/>
      <c r="C104" s="85"/>
      <c r="D104" s="100"/>
      <c r="E104" s="67"/>
      <c r="F104" s="86"/>
      <c r="G104" s="67"/>
      <c r="H104" s="101"/>
      <c r="I104" s="67"/>
      <c r="J104" s="68"/>
      <c r="K104" s="80"/>
      <c r="L104" s="77"/>
      <c r="M104" s="87" t="s">
        <v>14</v>
      </c>
      <c r="N104" s="88" t="s">
        <v>76</v>
      </c>
      <c r="O104" s="89" t="str">
        <f>UPPER(IF(OR(N104="a",N104="as"),M88,IF(OR(N104="b",N104="bs"),M120,)))</f>
        <v>陳偉祥</v>
      </c>
      <c r="P104" s="109"/>
      <c r="Q104" s="70"/>
    </row>
    <row r="105" spans="1:17" s="71" customFormat="1" ht="9" customHeight="1">
      <c r="A105" s="61">
        <v>25</v>
      </c>
      <c r="B105" s="62">
        <f>IF($D105="","",VLOOKUP($D105,'[4]男雙準備名單'!$A$7:$V$39,20))</f>
        <v>0</v>
      </c>
      <c r="C105" s="62">
        <f>IF($D105="","",VLOOKUP($D105,'[4]男雙準備名單'!$A$7:$V$39,21))</f>
        <v>0</v>
      </c>
      <c r="D105" s="63">
        <v>7</v>
      </c>
      <c r="E105" s="62" t="str">
        <f>UPPER(IF($D105="","",VLOOKUP($D105,'[4]男雙準備名單'!$A$7:$V$39,2)))</f>
        <v>杜柏翰</v>
      </c>
      <c r="F105" s="91"/>
      <c r="G105" s="62" t="str">
        <f>IF($D105="","",VLOOKUP($D105,'[4]男雙準備名單'!$A$7:$V$39,4))</f>
        <v>北市中興高中</v>
      </c>
      <c r="H105" s="66"/>
      <c r="I105" s="67"/>
      <c r="J105" s="68"/>
      <c r="K105" s="67"/>
      <c r="L105" s="68"/>
      <c r="M105" s="67"/>
      <c r="N105" s="93"/>
      <c r="O105" s="94">
        <v>64</v>
      </c>
      <c r="P105" s="106"/>
      <c r="Q105" s="70"/>
    </row>
    <row r="106" spans="1:17" s="71" customFormat="1" ht="9" customHeight="1">
      <c r="A106" s="73"/>
      <c r="B106" s="74"/>
      <c r="C106" s="74"/>
      <c r="D106" s="74"/>
      <c r="E106" s="62" t="str">
        <f>UPPER(IF($D105="","",VLOOKUP($D105,'[4]男雙準備名單'!$A$7:$V$39,7)))</f>
        <v>薛博瀚</v>
      </c>
      <c r="F106" s="91"/>
      <c r="G106" s="62" t="str">
        <f>IF($D105="","",VLOOKUP($D105,'[4]男雙準備名單'!$A$7:$V$39,9))</f>
        <v>北市中興高中</v>
      </c>
      <c r="H106" s="75"/>
      <c r="I106" s="76">
        <f>IF(H106="a",E105,IF(H106="b",E107,""))</f>
      </c>
      <c r="J106" s="77"/>
      <c r="K106" s="67"/>
      <c r="L106" s="68"/>
      <c r="M106" s="67"/>
      <c r="N106" s="93"/>
      <c r="O106" s="95"/>
      <c r="P106" s="110"/>
      <c r="Q106" s="70"/>
    </row>
    <row r="107" spans="1:17" s="71" customFormat="1" ht="9" customHeight="1">
      <c r="A107" s="73"/>
      <c r="B107" s="74"/>
      <c r="C107" s="74"/>
      <c r="D107" s="97"/>
      <c r="E107" s="80"/>
      <c r="F107" s="81"/>
      <c r="G107" s="80"/>
      <c r="H107" s="82"/>
      <c r="I107" s="83" t="str">
        <f>UPPER(IF(OR(H108="a",H108="as"),E105,IF(OR(H108="b",H108="bs"),E109,)))</f>
        <v>杜柏翰</v>
      </c>
      <c r="J107" s="84"/>
      <c r="K107" s="67"/>
      <c r="L107" s="68"/>
      <c r="M107" s="67"/>
      <c r="N107" s="93"/>
      <c r="O107" s="67"/>
      <c r="P107" s="106"/>
      <c r="Q107" s="70"/>
    </row>
    <row r="108" spans="1:17" s="71" customFormat="1" ht="9" customHeight="1">
      <c r="A108" s="73"/>
      <c r="B108" s="85"/>
      <c r="C108" s="85"/>
      <c r="D108" s="100"/>
      <c r="E108" s="67"/>
      <c r="F108" s="86"/>
      <c r="G108" s="87" t="s">
        <v>14</v>
      </c>
      <c r="H108" s="88" t="s">
        <v>75</v>
      </c>
      <c r="I108" s="89" t="str">
        <f>UPPER(IF(OR(H108="a",H108="as"),E106,IF(OR(H108="b",H108="bs"),E110,)))</f>
        <v>薛博瀚</v>
      </c>
      <c r="J108" s="90"/>
      <c r="K108" s="80"/>
      <c r="L108" s="77"/>
      <c r="M108" s="67"/>
      <c r="N108" s="93"/>
      <c r="O108" s="67"/>
      <c r="P108" s="106"/>
      <c r="Q108" s="70"/>
    </row>
    <row r="109" spans="1:17" s="71" customFormat="1" ht="9" customHeight="1">
      <c r="A109" s="73">
        <v>26</v>
      </c>
      <c r="B109" s="62">
        <f>IF($D109="","",VLOOKUP($D109,'[4]男雙準備名單'!$A$7:$V$39,20))</f>
        <v>0</v>
      </c>
      <c r="C109" s="62">
        <f>IF($D109="","",VLOOKUP($D109,'[4]男雙準備名單'!$A$7:$V$39,21))</f>
        <v>0</v>
      </c>
      <c r="D109" s="63">
        <v>31</v>
      </c>
      <c r="E109" s="62" t="str">
        <f>UPPER(IF($D109="","",VLOOKUP($D109,'[4]男雙準備名單'!$A$7:$V$39,2)))</f>
        <v>BYE</v>
      </c>
      <c r="F109" s="91"/>
      <c r="G109" s="62">
        <f>IF($D109="","",VLOOKUP($D109,'[4]男雙準備名單'!$A$7:$V$39,4))</f>
        <v>0</v>
      </c>
      <c r="H109" s="92"/>
      <c r="I109" s="80"/>
      <c r="J109" s="93"/>
      <c r="K109" s="94"/>
      <c r="L109" s="84"/>
      <c r="M109" s="67"/>
      <c r="N109" s="93"/>
      <c r="O109" s="67"/>
      <c r="P109" s="106"/>
      <c r="Q109" s="70"/>
    </row>
    <row r="110" spans="1:17" s="71" customFormat="1" ht="9" customHeight="1">
      <c r="A110" s="73"/>
      <c r="B110" s="74"/>
      <c r="C110" s="74"/>
      <c r="D110" s="74"/>
      <c r="E110" s="62">
        <f>UPPER(IF($D109="","",VLOOKUP($D109,'[4]男雙準備名單'!$A$7:$V$39,7)))</f>
      </c>
      <c r="F110" s="91"/>
      <c r="G110" s="62">
        <f>IF($D109="","",VLOOKUP($D109,'[4]男雙準備名單'!$A$7:$V$39,9))</f>
        <v>0</v>
      </c>
      <c r="H110" s="75"/>
      <c r="I110" s="80"/>
      <c r="J110" s="93"/>
      <c r="K110" s="95"/>
      <c r="L110" s="96"/>
      <c r="M110" s="67"/>
      <c r="N110" s="93"/>
      <c r="O110" s="67"/>
      <c r="P110" s="106"/>
      <c r="Q110" s="70"/>
    </row>
    <row r="111" spans="1:17" s="71" customFormat="1" ht="9" customHeight="1">
      <c r="A111" s="73"/>
      <c r="B111" s="74"/>
      <c r="C111" s="74"/>
      <c r="D111" s="97"/>
      <c r="E111" s="80"/>
      <c r="F111" s="81"/>
      <c r="G111" s="80"/>
      <c r="H111" s="98"/>
      <c r="I111" s="67"/>
      <c r="J111" s="99"/>
      <c r="K111" s="83" t="str">
        <f>UPPER(IF(OR(J112="a",J112="as"),I107,IF(OR(J112="b",J112="bs"),I115,)))</f>
        <v>杜柏翰</v>
      </c>
      <c r="L111" s="77"/>
      <c r="M111" s="67"/>
      <c r="N111" s="93"/>
      <c r="O111" s="67"/>
      <c r="P111" s="106"/>
      <c r="Q111" s="70"/>
    </row>
    <row r="112" spans="1:17" s="71" customFormat="1" ht="9" customHeight="1">
      <c r="A112" s="73"/>
      <c r="B112" s="85"/>
      <c r="C112" s="85"/>
      <c r="D112" s="100"/>
      <c r="E112" s="67"/>
      <c r="F112" s="86"/>
      <c r="G112" s="67"/>
      <c r="H112" s="101"/>
      <c r="I112" s="87" t="s">
        <v>14</v>
      </c>
      <c r="J112" s="88" t="s">
        <v>76</v>
      </c>
      <c r="K112" s="89" t="str">
        <f>UPPER(IF(OR(J112="a",J112="as"),I108,IF(OR(J112="b",J112="bs"),I116,)))</f>
        <v>薛博瀚</v>
      </c>
      <c r="L112" s="90"/>
      <c r="M112" s="80"/>
      <c r="N112" s="93"/>
      <c r="O112" s="67"/>
      <c r="P112" s="106"/>
      <c r="Q112" s="70"/>
    </row>
    <row r="113" spans="1:17" s="71" customFormat="1" ht="9" customHeight="1">
      <c r="A113" s="73">
        <v>27</v>
      </c>
      <c r="B113" s="62">
        <f>IF($D113="","",VLOOKUP($D113,'[4]男雙準備名單'!$A$7:$V$39,20))</f>
        <v>0</v>
      </c>
      <c r="C113" s="62">
        <f>IF($D113="","",VLOOKUP($D113,'[4]男雙準備名單'!$A$7:$V$39,21))</f>
        <v>0</v>
      </c>
      <c r="D113" s="63">
        <v>8</v>
      </c>
      <c r="E113" s="62" t="str">
        <f>UPPER(IF($D113="","",VLOOKUP($D113,'[4]男雙準備名單'!$A$7:$V$39,2)))</f>
        <v>郭繼華</v>
      </c>
      <c r="F113" s="91"/>
      <c r="G113" s="62" t="str">
        <f>IF($D113="","",VLOOKUP($D113,'[4]男雙準備名單'!$A$7:$V$39,4))</f>
        <v>旭鴻公司</v>
      </c>
      <c r="H113" s="66"/>
      <c r="I113" s="67"/>
      <c r="J113" s="93"/>
      <c r="K113" s="67" t="s">
        <v>78</v>
      </c>
      <c r="L113" s="93"/>
      <c r="M113" s="94"/>
      <c r="N113" s="93"/>
      <c r="O113" s="67"/>
      <c r="P113" s="106"/>
      <c r="Q113" s="70"/>
    </row>
    <row r="114" spans="1:17" s="71" customFormat="1" ht="9" customHeight="1">
      <c r="A114" s="73"/>
      <c r="B114" s="74"/>
      <c r="C114" s="74"/>
      <c r="D114" s="74"/>
      <c r="E114" s="62" t="str">
        <f>UPPER(IF($D113="","",VLOOKUP($D113,'[4]男雙準備名單'!$A$7:$V$39,7)))</f>
        <v>趙先臺</v>
      </c>
      <c r="F114" s="91"/>
      <c r="G114" s="62">
        <f>IF($D113="","",VLOOKUP($D113,'[4]男雙準備名單'!$A$7:$V$39,9))</f>
        <v>0</v>
      </c>
      <c r="H114" s="75"/>
      <c r="I114" s="76">
        <f>IF(H114="a",E113,IF(H114="b",E115,""))</f>
      </c>
      <c r="J114" s="93"/>
      <c r="K114" s="67"/>
      <c r="L114" s="93"/>
      <c r="M114" s="80"/>
      <c r="N114" s="93"/>
      <c r="O114" s="67"/>
      <c r="P114" s="106"/>
      <c r="Q114" s="70"/>
    </row>
    <row r="115" spans="1:17" s="71" customFormat="1" ht="9" customHeight="1">
      <c r="A115" s="73"/>
      <c r="B115" s="74"/>
      <c r="C115" s="74"/>
      <c r="D115" s="74"/>
      <c r="E115" s="80"/>
      <c r="F115" s="81"/>
      <c r="G115" s="80"/>
      <c r="H115" s="82"/>
      <c r="I115" s="83" t="str">
        <f>UPPER(IF(OR(H116="a",H116="as"),E113,IF(OR(H116="b",H116="bs"),E117,)))</f>
        <v>郭繼華</v>
      </c>
      <c r="J115" s="103"/>
      <c r="K115" s="67"/>
      <c r="L115" s="93"/>
      <c r="M115" s="80"/>
      <c r="N115" s="93"/>
      <c r="O115" s="67"/>
      <c r="P115" s="106"/>
      <c r="Q115" s="70"/>
    </row>
    <row r="116" spans="1:17" s="71" customFormat="1" ht="9" customHeight="1">
      <c r="A116" s="73"/>
      <c r="B116" s="85"/>
      <c r="C116" s="85"/>
      <c r="D116" s="85"/>
      <c r="E116" s="67"/>
      <c r="F116" s="86"/>
      <c r="G116" s="87" t="s">
        <v>14</v>
      </c>
      <c r="H116" s="88" t="s">
        <v>75</v>
      </c>
      <c r="I116" s="89" t="str">
        <f>UPPER(IF(OR(H116="a",H116="as"),E114,IF(OR(H116="b",H116="bs"),E118,)))</f>
        <v>趙先臺</v>
      </c>
      <c r="J116" s="104"/>
      <c r="K116" s="80"/>
      <c r="L116" s="93"/>
      <c r="M116" s="80"/>
      <c r="N116" s="93"/>
      <c r="O116" s="67"/>
      <c r="P116" s="106"/>
      <c r="Q116" s="70"/>
    </row>
    <row r="117" spans="1:17" s="71" customFormat="1" ht="9" customHeight="1">
      <c r="A117" s="73">
        <v>28</v>
      </c>
      <c r="B117" s="62">
        <f>IF($D117="","",VLOOKUP($D117,'[4]男雙準備名單'!$A$7:$V$39,20))</f>
        <v>0</v>
      </c>
      <c r="C117" s="62">
        <f>IF($D117="","",VLOOKUP($D117,'[4]男雙準備名單'!$A$7:$V$39,21))</f>
        <v>0</v>
      </c>
      <c r="D117" s="63">
        <v>32</v>
      </c>
      <c r="E117" s="64" t="str">
        <f>UPPER(IF($D117="","",VLOOKUP($D117,'[4]男雙準備名單'!$A$7:$V$39,2)))</f>
        <v>BYE</v>
      </c>
      <c r="F117" s="65"/>
      <c r="G117" s="64">
        <f>IF($D117="","",VLOOKUP($D117,'[4]男雙準備名單'!$A$7:$V$39,4))</f>
        <v>0</v>
      </c>
      <c r="H117" s="92"/>
      <c r="I117" s="80"/>
      <c r="J117" s="77"/>
      <c r="K117" s="94"/>
      <c r="L117" s="103"/>
      <c r="M117" s="80"/>
      <c r="N117" s="93"/>
      <c r="O117" s="67"/>
      <c r="P117" s="106"/>
      <c r="Q117" s="70"/>
    </row>
    <row r="118" spans="1:17" s="71" customFormat="1" ht="9" customHeight="1">
      <c r="A118" s="73"/>
      <c r="B118" s="74"/>
      <c r="C118" s="74"/>
      <c r="D118" s="74"/>
      <c r="E118" s="64">
        <f>UPPER(IF($D117="","",VLOOKUP($D117,'[4]男雙準備名單'!$A$7:$V$39,7)))</f>
      </c>
      <c r="F118" s="65"/>
      <c r="G118" s="64">
        <f>IF($D117="","",VLOOKUP($D117,'[4]男雙準備名單'!$A$7:$V$39,9))</f>
        <v>0</v>
      </c>
      <c r="H118" s="75"/>
      <c r="I118" s="80"/>
      <c r="J118" s="77"/>
      <c r="K118" s="95"/>
      <c r="L118" s="105"/>
      <c r="M118" s="80"/>
      <c r="N118" s="93"/>
      <c r="O118" s="67"/>
      <c r="P118" s="106"/>
      <c r="Q118" s="70"/>
    </row>
    <row r="119" spans="1:17" s="71" customFormat="1" ht="9" customHeight="1">
      <c r="A119" s="73"/>
      <c r="B119" s="74"/>
      <c r="C119" s="74"/>
      <c r="D119" s="74"/>
      <c r="E119" s="80"/>
      <c r="F119" s="81"/>
      <c r="G119" s="80"/>
      <c r="H119" s="98"/>
      <c r="I119" s="67"/>
      <c r="J119" s="68"/>
      <c r="K119" s="80"/>
      <c r="L119" s="99"/>
      <c r="M119" s="83" t="str">
        <f>UPPER(IF(OR(L120="a",L120="as"),K111,IF(OR(L120="b",L120="bs"),K127,)))</f>
        <v>黃博偉</v>
      </c>
      <c r="N119" s="93"/>
      <c r="O119" s="67"/>
      <c r="P119" s="106"/>
      <c r="Q119" s="70"/>
    </row>
    <row r="120" spans="1:17" s="71" customFormat="1" ht="9" customHeight="1">
      <c r="A120" s="73"/>
      <c r="B120" s="85"/>
      <c r="C120" s="85"/>
      <c r="D120" s="85"/>
      <c r="E120" s="67"/>
      <c r="F120" s="86"/>
      <c r="G120" s="67"/>
      <c r="H120" s="101"/>
      <c r="I120" s="67"/>
      <c r="J120" s="68"/>
      <c r="K120" s="87" t="s">
        <v>14</v>
      </c>
      <c r="L120" s="88" t="s">
        <v>77</v>
      </c>
      <c r="M120" s="89" t="str">
        <f>UPPER(IF(OR(L120="a",L120="as"),K112,IF(OR(L120="b",L120="bs"),K128,)))</f>
        <v>鄭良軒</v>
      </c>
      <c r="N120" s="104"/>
      <c r="O120" s="80"/>
      <c r="P120" s="106"/>
      <c r="Q120" s="70"/>
    </row>
    <row r="121" spans="1:17" s="71" customFormat="1" ht="9" customHeight="1">
      <c r="A121" s="73">
        <v>29</v>
      </c>
      <c r="B121" s="62">
        <f>IF($D121="","",VLOOKUP($D121,'[4]男雙準備名單'!$A$7:$V$39,20))</f>
        <v>0</v>
      </c>
      <c r="C121" s="62">
        <f>IF($D121="","",VLOOKUP($D121,'[4]男雙準備名單'!$A$7:$V$39,21))</f>
        <v>0</v>
      </c>
      <c r="D121" s="63">
        <v>4</v>
      </c>
      <c r="E121" s="62" t="str">
        <f>UPPER(IF($D121="","",VLOOKUP($D121,'[4]男雙準備名單'!$A$7:$V$39,2)))</f>
        <v>黃友君</v>
      </c>
      <c r="F121" s="91"/>
      <c r="G121" s="62" t="str">
        <f>IF($D121="","",VLOOKUP($D121,'[4]男雙準備名單'!$A$7:$V$39,4))</f>
        <v>振興醫院</v>
      </c>
      <c r="H121" s="66"/>
      <c r="I121" s="67"/>
      <c r="J121" s="68"/>
      <c r="K121" s="67"/>
      <c r="L121" s="93"/>
      <c r="M121" s="67">
        <v>63</v>
      </c>
      <c r="N121" s="107"/>
      <c r="O121" s="67"/>
      <c r="P121" s="78"/>
      <c r="Q121" s="70"/>
    </row>
    <row r="122" spans="1:17" s="71" customFormat="1" ht="9" customHeight="1">
      <c r="A122" s="73"/>
      <c r="B122" s="74"/>
      <c r="C122" s="74"/>
      <c r="D122" s="74"/>
      <c r="E122" s="62" t="str">
        <f>UPPER(IF($D121="","",VLOOKUP($D121,'[4]男雙準備名單'!$A$7:$V$39,7)))</f>
        <v>湯偉</v>
      </c>
      <c r="F122" s="91"/>
      <c r="G122" s="62" t="str">
        <f>IF($D121="","",VLOOKUP($D121,'[4]男雙準備名單'!$A$7:$V$39,9))</f>
        <v>九鼎法律事務所</v>
      </c>
      <c r="H122" s="75"/>
      <c r="I122" s="76">
        <f>IF(H122="a",E121,IF(H122="b",E123,""))</f>
      </c>
      <c r="J122" s="77"/>
      <c r="K122" s="67"/>
      <c r="L122" s="93"/>
      <c r="M122" s="67"/>
      <c r="N122" s="77"/>
      <c r="O122" s="67"/>
      <c r="P122" s="78"/>
      <c r="Q122" s="70"/>
    </row>
    <row r="123" spans="1:17" s="71" customFormat="1" ht="9" customHeight="1">
      <c r="A123" s="73"/>
      <c r="B123" s="74"/>
      <c r="C123" s="74"/>
      <c r="D123" s="97"/>
      <c r="E123" s="80"/>
      <c r="F123" s="81"/>
      <c r="G123" s="80"/>
      <c r="H123" s="82"/>
      <c r="I123" s="83" t="str">
        <f>UPPER(IF(OR(H124="a",H124="as"),E121,IF(OR(H124="b",H124="bs"),E125,)))</f>
        <v>黃友君</v>
      </c>
      <c r="J123" s="84"/>
      <c r="K123" s="67"/>
      <c r="L123" s="93"/>
      <c r="M123" s="67"/>
      <c r="N123" s="77"/>
      <c r="O123" s="67"/>
      <c r="P123" s="78"/>
      <c r="Q123" s="70"/>
    </row>
    <row r="124" spans="1:17" s="71" customFormat="1" ht="9" customHeight="1">
      <c r="A124" s="73"/>
      <c r="B124" s="85"/>
      <c r="C124" s="85"/>
      <c r="D124" s="100"/>
      <c r="E124" s="67"/>
      <c r="F124" s="86"/>
      <c r="G124" s="87" t="s">
        <v>14</v>
      </c>
      <c r="H124" s="88" t="s">
        <v>75</v>
      </c>
      <c r="I124" s="89" t="str">
        <f>UPPER(IF(OR(H124="a",H124="as"),E122,IF(OR(H124="b",H124="bs"),E126,)))</f>
        <v>湯偉</v>
      </c>
      <c r="J124" s="90"/>
      <c r="K124" s="80"/>
      <c r="L124" s="93"/>
      <c r="M124" s="67"/>
      <c r="N124" s="77"/>
      <c r="O124" s="67"/>
      <c r="P124" s="78"/>
      <c r="Q124" s="70"/>
    </row>
    <row r="125" spans="1:17" s="71" customFormat="1" ht="9" customHeight="1">
      <c r="A125" s="73">
        <v>30</v>
      </c>
      <c r="B125" s="62">
        <f>IF($D125="","",VLOOKUP($D125,'[4]男雙準備名單'!$A$7:$V$39,20))</f>
        <v>0</v>
      </c>
      <c r="C125" s="62">
        <f>IF($D125="","",VLOOKUP($D125,'[4]男雙準備名單'!$A$7:$V$39,21))</f>
        <v>0</v>
      </c>
      <c r="D125" s="63">
        <v>9</v>
      </c>
      <c r="E125" s="62" t="str">
        <f>UPPER(IF($D125="","",VLOOKUP($D125,'[4]男雙準備名單'!$A$7:$V$39,2)))</f>
        <v>DAVID EBERHARDT</v>
      </c>
      <c r="F125" s="91"/>
      <c r="G125" s="62" t="str">
        <f>IF($D125="","",VLOOKUP($D125,'[4]男雙準備名單'!$A$7:$V$39,4))</f>
        <v>台北美國學校</v>
      </c>
      <c r="H125" s="92"/>
      <c r="I125" s="80"/>
      <c r="J125" s="93"/>
      <c r="K125" s="94"/>
      <c r="L125" s="103"/>
      <c r="M125" s="67"/>
      <c r="N125" s="77"/>
      <c r="O125" s="67"/>
      <c r="P125" s="78"/>
      <c r="Q125" s="70"/>
    </row>
    <row r="126" spans="1:17" s="71" customFormat="1" ht="9" customHeight="1">
      <c r="A126" s="73"/>
      <c r="B126" s="74"/>
      <c r="C126" s="74"/>
      <c r="D126" s="74"/>
      <c r="E126" s="62" t="str">
        <f>UPPER(IF($D125="","",VLOOKUP($D125,'[4]男雙準備名單'!$A$7:$V$39,7)))</f>
        <v>陳威志</v>
      </c>
      <c r="F126" s="91"/>
      <c r="G126" s="62">
        <f>IF($D125="","",VLOOKUP($D125,'[4]男雙準備名單'!$A$7:$V$39,9))</f>
        <v>0</v>
      </c>
      <c r="H126" s="75"/>
      <c r="I126" s="80"/>
      <c r="J126" s="93"/>
      <c r="K126" s="95"/>
      <c r="L126" s="105"/>
      <c r="M126" s="67"/>
      <c r="N126" s="77"/>
      <c r="O126" s="67"/>
      <c r="P126" s="78"/>
      <c r="Q126" s="70"/>
    </row>
    <row r="127" spans="1:17" s="71" customFormat="1" ht="9" customHeight="1">
      <c r="A127" s="73"/>
      <c r="B127" s="74"/>
      <c r="C127" s="74"/>
      <c r="D127" s="97"/>
      <c r="E127" s="80"/>
      <c r="F127" s="81"/>
      <c r="G127" s="80"/>
      <c r="H127" s="98"/>
      <c r="I127" s="67"/>
      <c r="J127" s="99"/>
      <c r="K127" s="83" t="str">
        <f>UPPER(IF(OR(J128="a",J128="as"),I123,IF(OR(J128="b",J128="bs"),I131,)))</f>
        <v>黃博偉</v>
      </c>
      <c r="L127" s="93"/>
      <c r="M127" s="67"/>
      <c r="N127" s="77"/>
      <c r="O127" s="67"/>
      <c r="P127" s="78"/>
      <c r="Q127" s="70"/>
    </row>
    <row r="128" spans="1:17" s="71" customFormat="1" ht="9" customHeight="1">
      <c r="A128" s="73"/>
      <c r="B128" s="85"/>
      <c r="C128" s="85"/>
      <c r="D128" s="100"/>
      <c r="E128" s="67"/>
      <c r="F128" s="86"/>
      <c r="G128" s="67"/>
      <c r="H128" s="101"/>
      <c r="I128" s="87" t="s">
        <v>14</v>
      </c>
      <c r="J128" s="88" t="s">
        <v>77</v>
      </c>
      <c r="K128" s="89" t="str">
        <f>UPPER(IF(OR(J128="a",J128="as"),I124,IF(OR(J128="b",J128="bs"),I132,)))</f>
        <v>鄭良軒</v>
      </c>
      <c r="L128" s="104"/>
      <c r="M128" s="80"/>
      <c r="N128" s="77"/>
      <c r="O128" s="67"/>
      <c r="P128" s="78"/>
      <c r="Q128" s="70"/>
    </row>
    <row r="129" spans="1:17" s="71" customFormat="1" ht="9" customHeight="1">
      <c r="A129" s="73">
        <v>31</v>
      </c>
      <c r="B129" s="62">
        <f>IF($D129="","",VLOOKUP($D129,'[4]男雙準備名單'!$A$7:$V$39,20))</f>
        <v>0</v>
      </c>
      <c r="C129" s="62">
        <f>IF($D129="","",VLOOKUP($D129,'[4]男雙準備名單'!$A$7:$V$39,21))</f>
        <v>0</v>
      </c>
      <c r="D129" s="63">
        <v>14</v>
      </c>
      <c r="E129" s="62" t="str">
        <f>UPPER(IF($D129="","",VLOOKUP($D129,'[4]男雙準備名單'!$A$7:$V$39,2)))</f>
        <v>黃博偉</v>
      </c>
      <c r="F129" s="91"/>
      <c r="G129" s="62" t="str">
        <f>IF($D129="","",VLOOKUP($D129,'[4]男雙準備名單'!$A$7:$V$39,4))</f>
        <v>中國文化大學</v>
      </c>
      <c r="H129" s="66"/>
      <c r="I129" s="67"/>
      <c r="J129" s="93"/>
      <c r="K129" s="67" t="s">
        <v>78</v>
      </c>
      <c r="L129" s="107"/>
      <c r="M129" s="258" t="str">
        <f>M63</f>
        <v>決賽</v>
      </c>
      <c r="N129" s="238"/>
      <c r="O129" s="259" t="str">
        <f>O63</f>
        <v>冠軍</v>
      </c>
      <c r="P129" s="240"/>
      <c r="Q129" s="70"/>
    </row>
    <row r="130" spans="1:17" s="71" customFormat="1" ht="9" customHeight="1">
      <c r="A130" s="73"/>
      <c r="B130" s="74"/>
      <c r="C130" s="74"/>
      <c r="D130" s="74"/>
      <c r="E130" s="62" t="str">
        <f>UPPER(IF($D129="","",VLOOKUP($D129,'[4]男雙準備名單'!$A$7:$V$39,7)))</f>
        <v>鄭良軒</v>
      </c>
      <c r="F130" s="91"/>
      <c r="G130" s="62" t="str">
        <f>IF($D129="","",VLOOKUP($D129,'[4]男雙準備名單'!$A$7:$V$39,9))</f>
        <v>中國文化大學</v>
      </c>
      <c r="H130" s="75"/>
      <c r="I130" s="76">
        <f>IF(H130="a",E129,IF(H130="b",E131,""))</f>
      </c>
      <c r="J130" s="93"/>
      <c r="K130" s="67"/>
      <c r="L130" s="77"/>
      <c r="M130" s="260" t="str">
        <f>M64</f>
        <v>王俊偉</v>
      </c>
      <c r="N130" s="238"/>
      <c r="O130" s="243"/>
      <c r="P130" s="240"/>
      <c r="Q130" s="70"/>
    </row>
    <row r="131" spans="1:17" s="71" customFormat="1" ht="9" customHeight="1">
      <c r="A131" s="73"/>
      <c r="B131" s="74"/>
      <c r="C131" s="74"/>
      <c r="D131" s="74"/>
      <c r="E131" s="76"/>
      <c r="F131" s="111"/>
      <c r="G131" s="76"/>
      <c r="H131" s="82"/>
      <c r="I131" s="83" t="str">
        <f>UPPER(IF(OR(H132="a",H132="as"),E129,IF(OR(H132="b",H132="bs"),E133,)))</f>
        <v>黃博偉</v>
      </c>
      <c r="J131" s="103"/>
      <c r="K131" s="67"/>
      <c r="L131" s="77"/>
      <c r="M131" s="272" t="s">
        <v>124</v>
      </c>
      <c r="N131" s="261"/>
      <c r="O131" s="243"/>
      <c r="P131" s="240"/>
      <c r="Q131" s="70"/>
    </row>
    <row r="132" spans="1:17" s="71" customFormat="1" ht="9" customHeight="1">
      <c r="A132" s="73"/>
      <c r="B132" s="85"/>
      <c r="C132" s="85"/>
      <c r="D132" s="85"/>
      <c r="E132" s="67"/>
      <c r="F132" s="112"/>
      <c r="G132" s="87" t="s">
        <v>14</v>
      </c>
      <c r="H132" s="88" t="s">
        <v>75</v>
      </c>
      <c r="I132" s="89" t="str">
        <f>UPPER(IF(OR(H132="a",H132="as"),E130,IF(OR(H132="b",H132="bs"),E134,)))</f>
        <v>鄭良軒</v>
      </c>
      <c r="J132" s="104"/>
      <c r="K132" s="80"/>
      <c r="L132" s="77"/>
      <c r="M132" s="260"/>
      <c r="N132" s="262"/>
      <c r="O132" s="273" t="s">
        <v>125</v>
      </c>
      <c r="P132" s="240"/>
      <c r="Q132" s="70"/>
    </row>
    <row r="133" spans="1:17" s="71" customFormat="1" ht="9" customHeight="1">
      <c r="A133" s="61">
        <v>32</v>
      </c>
      <c r="B133" s="62">
        <f>IF($D133="","",VLOOKUP($D133,'[4]男雙準備名單'!$A$7:$V$39,20))</f>
        <v>0</v>
      </c>
      <c r="C133" s="62">
        <f>IF($D133="","",VLOOKUP($D133,'[4]男雙準備名單'!$A$7:$V$39,21))</f>
        <v>0</v>
      </c>
      <c r="D133" s="63">
        <v>1</v>
      </c>
      <c r="E133" s="64" t="str">
        <f>UPPER(IF($D133="","",VLOOKUP($D133,'[4]男雙準備名單'!$A$7:$V$39,2)))</f>
        <v>張容禎</v>
      </c>
      <c r="F133" s="65"/>
      <c r="G133" s="64" t="str">
        <f>IF($D133="","",VLOOKUP($D133,'[4]男雙準備名單'!$A$7:$V$39,4))</f>
        <v>三重高中</v>
      </c>
      <c r="H133" s="92"/>
      <c r="I133" s="80"/>
      <c r="J133" s="77"/>
      <c r="K133" s="94"/>
      <c r="L133" s="84"/>
      <c r="M133" s="260"/>
      <c r="N133" s="263" t="s">
        <v>76</v>
      </c>
      <c r="O133" s="272" t="s">
        <v>124</v>
      </c>
      <c r="P133" s="261"/>
      <c r="Q133" s="70"/>
    </row>
    <row r="134" spans="1:17" s="71" customFormat="1" ht="9" customHeight="1">
      <c r="A134" s="73"/>
      <c r="B134" s="74"/>
      <c r="C134" s="74"/>
      <c r="D134" s="74"/>
      <c r="E134" s="64" t="str">
        <f>UPPER(IF($D133="","",VLOOKUP($D133,'[4]男雙準備名單'!$A$7:$V$39,7)))</f>
        <v>卜佑維</v>
      </c>
      <c r="F134" s="65"/>
      <c r="G134" s="64" t="str">
        <f>IF($D133="","",VLOOKUP($D133,'[4]男雙準備名單'!$A$7:$V$39,9))</f>
        <v>三重高中</v>
      </c>
      <c r="H134" s="75"/>
      <c r="I134" s="80"/>
      <c r="J134" s="77"/>
      <c r="K134" s="95"/>
      <c r="L134" s="96"/>
      <c r="M134" s="260" t="str">
        <f>M68</f>
        <v>何延儒</v>
      </c>
      <c r="N134" s="263"/>
      <c r="O134" s="243">
        <v>62</v>
      </c>
      <c r="P134" s="240"/>
      <c r="Q134" s="70"/>
    </row>
    <row r="135" spans="1:17" s="124" customFormat="1" ht="9" customHeight="1">
      <c r="A135" s="113"/>
      <c r="B135" s="114"/>
      <c r="C135" s="114"/>
      <c r="D135" s="115"/>
      <c r="E135" s="116"/>
      <c r="F135" s="117"/>
      <c r="G135" s="116"/>
      <c r="H135" s="118"/>
      <c r="I135" s="119"/>
      <c r="J135" s="120"/>
      <c r="K135" s="121"/>
      <c r="L135" s="122"/>
      <c r="M135" s="274" t="s">
        <v>126</v>
      </c>
      <c r="N135" s="264"/>
      <c r="O135" s="265"/>
      <c r="P135" s="266"/>
      <c r="Q135" s="123"/>
    </row>
    <row r="136" spans="1:17" s="135" customFormat="1" ht="6" customHeight="1">
      <c r="A136" s="113"/>
      <c r="B136" s="125"/>
      <c r="C136" s="125"/>
      <c r="D136" s="126"/>
      <c r="E136" s="127"/>
      <c r="F136" s="128"/>
      <c r="G136" s="127"/>
      <c r="H136" s="129"/>
      <c r="I136" s="119"/>
      <c r="J136" s="120"/>
      <c r="K136" s="130"/>
      <c r="L136" s="131"/>
      <c r="M136" s="254"/>
      <c r="N136" s="255"/>
      <c r="O136" s="256"/>
      <c r="P136" s="257"/>
      <c r="Q136" s="134"/>
    </row>
  </sheetData>
  <sheetProtection/>
  <mergeCells count="1">
    <mergeCell ref="A4:C4"/>
  </mergeCells>
  <conditionalFormatting sqref="B7 B11 B15 B19 B23 B27 B31 B35 B39 B43 B47 B51 B55 B59 B63 B67 B73 B77 B81 B85 B89 B93 B97 B101 B105 B109 B113 B117 B121 B125 B129 B133">
    <cfRule type="cellIs" priority="33" dxfId="373" operator="equal" stopIfTrue="1">
      <formula>"DA"</formula>
    </cfRule>
  </conditionalFormatting>
  <conditionalFormatting sqref="G10 G58 G42 G50 G34 G26 G18 G66 I30 K22 M38 I62 I46 K54 I14 G76 G124 G108 G116 G100 G92 G84 G132 I96 K88 M104 I128 I112 K120 I80 M67">
    <cfRule type="expression" priority="30" dxfId="374" stopIfTrue="1">
      <formula>AND($M$1="CU",G10="Umpire")</formula>
    </cfRule>
    <cfRule type="expression" priority="31" dxfId="375" stopIfTrue="1">
      <formula>AND($M$1="CU",G10&lt;&gt;"Umpire",H10&lt;&gt;"")</formula>
    </cfRule>
    <cfRule type="expression" priority="32" dxfId="376" stopIfTrue="1">
      <formula>AND($M$1="CU",G10&lt;&gt;"Umpire")</formula>
    </cfRule>
  </conditionalFormatting>
  <conditionalFormatting sqref="K13 K29 K45 K61 M21 M53 O37 I9 I17 I25 I33 I41 I49 I57 I65 K79 K95 K111 K127 M87 M119 O103 I75 I83 I91 I99 I107 I115 I123 I131 M64 O66 M68">
    <cfRule type="expression" priority="28" dxfId="378" stopIfTrue="1">
      <formula>H10="as"</formula>
    </cfRule>
    <cfRule type="expression" priority="29" dxfId="378" stopIfTrue="1">
      <formula>H10="bs"</formula>
    </cfRule>
  </conditionalFormatting>
  <conditionalFormatting sqref="K14 K30 K46 K62 M22 M54 O38 I10 I18 I26 I34 I42 I50 I58 I66 K80 K96 K112 K128 M88 M120 O104 I76 I84 I92 I100 I108 I116 I124 I132 M65 O67 M69">
    <cfRule type="expression" priority="26" dxfId="378" stopIfTrue="1">
      <formula>H10="as"</formula>
    </cfRule>
    <cfRule type="expression" priority="27" dxfId="378" stopIfTrue="1">
      <formula>H10="bs"</formula>
    </cfRule>
  </conditionalFormatting>
  <conditionalFormatting sqref="H10 H18 H26 H34 H42 H50 H58 H66 J62 J46 J30 J14 L22 L54 N38 H76 H84 H92 H100 H108 H116 H124 H132 J128 J112 J96 J80 L88 L120 N104 N67">
    <cfRule type="expression" priority="25" dxfId="379" stopIfTrue="1">
      <formula>$M$1="CU"</formula>
    </cfRule>
  </conditionalFormatting>
  <conditionalFormatting sqref="E7 E11 E15 E19 E23 E27 E31 E35 E39 E43 E47 E51 E55 E59 E63 E67 E73 E77 E81 E85 E89 E93 E97 E101 E105 E109 E113 E117 E121 E125 E129 E133">
    <cfRule type="cellIs" priority="24" dxfId="380" operator="equal" stopIfTrue="1">
      <formula>"Bye"</formula>
    </cfRule>
  </conditionalFormatting>
  <conditionalFormatting sqref="D7 D11 D15 D19 D23 D27 D31 D35 D39 D43 D47 D51 D55 D59 D63 D67 D73 D77 D81 D85 D89 D93 D97 D101 D105 D109 D113 D117 D121 D125 D129 D133">
    <cfRule type="cellIs" priority="23" dxfId="381" operator="lessThan" stopIfTrue="1">
      <formula>9</formula>
    </cfRule>
  </conditionalFormatting>
  <conditionalFormatting sqref="B7 B11 B15 B19 B23 B27 B31 B35 B39 B43 B47 B51 B55 B59 B63 B67 B73 B77 B81 B85 B89 B93 B97 B101 B105 B109 B113 B117 B121 B125 B129 B133">
    <cfRule type="cellIs" priority="22" dxfId="373" operator="equal" stopIfTrue="1">
      <formula>"DA"</formula>
    </cfRule>
  </conditionalFormatting>
  <conditionalFormatting sqref="G10 G58 G42 G50 G34 G26 G18 G66 I30 K22 M38 I62 I46 K54 I14 G76 G124 G108 G116 G100 G92 G84 G132 I96 K88 M104 I128 I112 K120 I80 M67">
    <cfRule type="expression" priority="19" dxfId="374" stopIfTrue="1">
      <formula>AND($M$1="CU",G10="Umpire")</formula>
    </cfRule>
    <cfRule type="expression" priority="20" dxfId="375" stopIfTrue="1">
      <formula>AND($M$1="CU",G10&lt;&gt;"Umpire",H10&lt;&gt;"")</formula>
    </cfRule>
    <cfRule type="expression" priority="21" dxfId="376" stopIfTrue="1">
      <formula>AND($M$1="CU",G10&lt;&gt;"Umpire")</formula>
    </cfRule>
  </conditionalFormatting>
  <conditionalFormatting sqref="K13 K29 K45 K61 M21 M53 O37 I9 I17 I25 I33 I41 I49 I57 I65 K79 K95 K111 K127 M87 M119 O103 I75 I83 I91 I99 I107 I115 I123 I131 M64 O66 M68">
    <cfRule type="expression" priority="17" dxfId="378" stopIfTrue="1">
      <formula>H10="as"</formula>
    </cfRule>
    <cfRule type="expression" priority="18" dxfId="378" stopIfTrue="1">
      <formula>H10="bs"</formula>
    </cfRule>
  </conditionalFormatting>
  <conditionalFormatting sqref="K14 K30 K46 K62 M22 M54 O38 I10 I18 I26 I34 I42 I50 I58 I66 K80 K96 K112 K128 M88 M120 O104 I76 I84 I92 I100 I108 I116 I124 I132 M65 O67 M69">
    <cfRule type="expression" priority="15" dxfId="378" stopIfTrue="1">
      <formula>H10="as"</formula>
    </cfRule>
    <cfRule type="expression" priority="16" dxfId="378" stopIfTrue="1">
      <formula>H10="bs"</formula>
    </cfRule>
  </conditionalFormatting>
  <conditionalFormatting sqref="H10 H18 H26 H34 H42 H50 H58 H66 J62 J46 J30 J14 L22 L54 N38 H76 H84 H92 H100 H108 H116 H124 H132 J128 J112 J96 J80 L88 L120 N104 N67">
    <cfRule type="expression" priority="14" dxfId="379" stopIfTrue="1">
      <formula>$M$1="CU"</formula>
    </cfRule>
  </conditionalFormatting>
  <conditionalFormatting sqref="E7 E11 E15 E19 E23 E27 E31 E35 E39 E43 E47 E51 E55 E59 E63 E67 E73 E77 E81 E85 E89 E93 E97 E101 E105 E109 E113 E117 E121 E125 E129 E133">
    <cfRule type="cellIs" priority="13" dxfId="380" operator="equal" stopIfTrue="1">
      <formula>"Bye"</formula>
    </cfRule>
  </conditionalFormatting>
  <conditionalFormatting sqref="D7 D11 D15 D19 D23 D27 D31 D35 D39 D43 D47 D51 D55 D59 D63 D67 D73 D77 D81 D85 D89 D93 D97 D101 D105 D109 D113 D117 D121 D125 D129 D133">
    <cfRule type="cellIs" priority="12" dxfId="381" operator="lessThan" stopIfTrue="1">
      <formula>9</formula>
    </cfRule>
  </conditionalFormatting>
  <conditionalFormatting sqref="B7 B11 B15 B19 B23 B27 B31 B35 B39 B43 B47 B51 B55 B59 B63 B67 B73 B77 B81 B85 B89 B93 B97 B101 B105 B109 B113 B117 B121 B125 B129 B133">
    <cfRule type="cellIs" priority="11" dxfId="373" operator="equal" stopIfTrue="1">
      <formula>"DA"</formula>
    </cfRule>
  </conditionalFormatting>
  <conditionalFormatting sqref="G10 G58 G42 G50 G34 G26 G18 G66 I30 K22 M38 I62 I46 K54 I14 G76 G124 G108 G116 G100 G92 G84 G132 I96 K88 M104 I128 I112 K120 I80 M67">
    <cfRule type="expression" priority="8" dxfId="374" stopIfTrue="1">
      <formula>AND($M$1="CU",G10="Umpire")</formula>
    </cfRule>
    <cfRule type="expression" priority="9" dxfId="375" stopIfTrue="1">
      <formula>AND($M$1="CU",G10&lt;&gt;"Umpire",H10&lt;&gt;"")</formula>
    </cfRule>
    <cfRule type="expression" priority="10" dxfId="376" stopIfTrue="1">
      <formula>AND($M$1="CU",G10&lt;&gt;"Umpire")</formula>
    </cfRule>
  </conditionalFormatting>
  <conditionalFormatting sqref="K13 K29 K45 K61 M21 M53 O37 I9 I17 I25 I33 I41 I49 I57 I65 K79 K95 K111 K127 M87 M119 O103 I75 I83 I91 I99 I107 I115 I123 I131 M64 O66 M68">
    <cfRule type="expression" priority="6" dxfId="378" stopIfTrue="1">
      <formula>H10="as"</formula>
    </cfRule>
    <cfRule type="expression" priority="7" dxfId="378" stopIfTrue="1">
      <formula>H10="bs"</formula>
    </cfRule>
  </conditionalFormatting>
  <conditionalFormatting sqref="K14 K30 K46 K62 M22 M54 O38 I10 I18 I26 I34 I42 I50 I58 I66 K80 K96 K112 K128 M88 M120 O104 I76 I84 I92 I100 I108 I116 I124 I132 M65 O67 M69">
    <cfRule type="expression" priority="4" dxfId="378" stopIfTrue="1">
      <formula>H10="as"</formula>
    </cfRule>
    <cfRule type="expression" priority="5" dxfId="378" stopIfTrue="1">
      <formula>H10="bs"</formula>
    </cfRule>
  </conditionalFormatting>
  <conditionalFormatting sqref="H10 H18 H26 H34 H42 H50 H58 H66 J62 J46 J30 J14 L22 L54 N38 H76 H84 H92 H100 H108 H116 H124 H132 J128 J112 J96 J80 L88 L120 N104 N67">
    <cfRule type="expression" priority="3" dxfId="379" stopIfTrue="1">
      <formula>$M$1="CU"</formula>
    </cfRule>
  </conditionalFormatting>
  <conditionalFormatting sqref="E7 E11 E15 E19 E23 E27 E31 E35 E39 E43 E47 E51 E55 E59 E63 E67 E73 E77 E81 E85 E89 E93 E97 E101 E105 E109 E113 E117 E121 E125 E129 E133">
    <cfRule type="cellIs" priority="2" dxfId="380" operator="equal" stopIfTrue="1">
      <formula>"Bye"</formula>
    </cfRule>
  </conditionalFormatting>
  <conditionalFormatting sqref="D7 D11 D15 D19 D23 D27 D31 D35 D39 D43 D47 D51 D55 D59 D63 D67 D73 D77 D81 D85 D89 D93 D97 D101 D105 D109 D113 D117 D121 D125 D129 D133">
    <cfRule type="cellIs" priority="1" dxfId="381" operator="lessThan" stopIfTrue="1">
      <formula>9</formula>
    </cfRule>
  </conditionalFormatting>
  <dataValidations count="1">
    <dataValidation type="list" allowBlank="1" showInputMessage="1" sqref="G10 G42 G18 G58 G26 G50 G34 G66 I62 I46 K54 M38 I30 K22 I14 G76 G108 G84 G124 G92 G116 G100 G132 I128 I112 K120 M104 I96 K88 I80 M67">
      <formula1>$S$7:$S$16</formula1>
    </dataValidation>
  </dataValidation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S22"/>
  <sheetViews>
    <sheetView zoomScalePageLayoutView="0" workbookViewId="0" topLeftCell="A1">
      <selection activeCell="A1" sqref="A1:IV16384"/>
    </sheetView>
  </sheetViews>
  <sheetFormatPr defaultColWidth="9.00390625" defaultRowHeight="15.75"/>
  <cols>
    <col min="1" max="2" width="2.875" style="229" customWidth="1"/>
    <col min="3" max="3" width="4.125" style="229" customWidth="1"/>
    <col min="4" max="4" width="3.75390625" style="229" customWidth="1"/>
    <col min="5" max="5" width="11.125" style="229" customWidth="1"/>
    <col min="6" max="6" width="6.75390625" style="229" customWidth="1"/>
    <col min="7" max="7" width="5.125" style="229" customWidth="1"/>
    <col min="8" max="8" width="1.4921875" style="230" customWidth="1"/>
    <col min="9" max="9" width="9.375" style="231" customWidth="1"/>
    <col min="10" max="10" width="1.4921875" style="232" customWidth="1"/>
    <col min="11" max="11" width="9.375" style="231" customWidth="1"/>
    <col min="12" max="12" width="1.4921875" style="16" customWidth="1"/>
    <col min="13" max="13" width="9.375" style="231" customWidth="1"/>
    <col min="14" max="14" width="1.4921875" style="232" customWidth="1"/>
    <col min="15" max="15" width="9.375" style="231" customWidth="1"/>
    <col min="16" max="16" width="1.4921875" style="16" customWidth="1"/>
    <col min="17" max="17" width="9.00390625" style="229" customWidth="1"/>
    <col min="18" max="18" width="7.625" style="229" customWidth="1"/>
    <col min="19" max="19" width="7.75390625" style="229" hidden="1" customWidth="1"/>
    <col min="20" max="20" width="5.00390625" style="229" customWidth="1"/>
    <col min="21" max="16384" width="9.00390625" style="229" customWidth="1"/>
  </cols>
  <sheetData>
    <row r="1" spans="1:16" s="3" customFormat="1" ht="21.75" customHeight="1">
      <c r="A1" s="1" t="str">
        <f>'[4]Week SetUp'!$A$6</f>
        <v>FILA盃全國乙組網球排名賽</v>
      </c>
      <c r="B1" s="2"/>
      <c r="H1" s="4"/>
      <c r="I1" s="5" t="s">
        <v>102</v>
      </c>
      <c r="J1" s="6"/>
      <c r="K1" s="7"/>
      <c r="L1" s="6"/>
      <c r="M1" s="6"/>
      <c r="N1" s="6"/>
      <c r="O1" s="8"/>
      <c r="P1" s="9"/>
    </row>
    <row r="2" spans="1:16" s="12" customFormat="1" ht="12.75">
      <c r="A2" s="10" t="str">
        <f>'[4]Week SetUp'!$A$8</f>
        <v>FILA盃全國乙組網球排名賽</v>
      </c>
      <c r="B2" s="11"/>
      <c r="H2" s="14"/>
      <c r="I2" s="15"/>
      <c r="J2" s="16"/>
      <c r="K2" s="7"/>
      <c r="L2" s="16"/>
      <c r="M2" s="17"/>
      <c r="N2" s="16"/>
      <c r="O2" s="17"/>
      <c r="P2" s="16"/>
    </row>
    <row r="3" spans="1:16" s="29" customFormat="1" ht="10.5" customHeight="1">
      <c r="A3" s="233" t="s">
        <v>89</v>
      </c>
      <c r="B3" s="18"/>
      <c r="C3" s="18"/>
      <c r="D3" s="18"/>
      <c r="E3" s="19"/>
      <c r="F3" s="233" t="s">
        <v>90</v>
      </c>
      <c r="G3" s="18"/>
      <c r="H3" s="20"/>
      <c r="I3" s="234" t="s">
        <v>91</v>
      </c>
      <c r="J3" s="22"/>
      <c r="K3" s="23"/>
      <c r="L3" s="24"/>
      <c r="M3" s="25"/>
      <c r="N3" s="26"/>
      <c r="O3" s="27"/>
      <c r="P3" s="235" t="s">
        <v>92</v>
      </c>
    </row>
    <row r="4" spans="1:16" s="40" customFormat="1" ht="11.25" customHeight="1" thickBot="1">
      <c r="A4" s="270" t="str">
        <f>'[4]Week SetUp'!$A$10</f>
        <v>20~21/03/2010</v>
      </c>
      <c r="B4" s="270"/>
      <c r="C4" s="270"/>
      <c r="D4" s="30"/>
      <c r="E4" s="30"/>
      <c r="F4" s="31" t="str">
        <f>'[4]Week SetUp'!$C$10</f>
        <v>臺北內湖彩虹河濱公園</v>
      </c>
      <c r="G4" s="30"/>
      <c r="H4" s="33"/>
      <c r="I4" s="34">
        <f>'[4]Week SetUp'!$D$10</f>
        <v>0</v>
      </c>
      <c r="J4" s="35"/>
      <c r="K4" s="36">
        <f>'[4]Week SetUp'!$A$12</f>
        <v>0</v>
      </c>
      <c r="L4" s="37"/>
      <c r="M4" s="38"/>
      <c r="N4" s="37"/>
      <c r="O4" s="38"/>
      <c r="P4" s="39" t="str">
        <f>'[4]Week SetUp'!$E$10</f>
        <v>王凌華</v>
      </c>
    </row>
    <row r="5" spans="1:16" s="52" customFormat="1" ht="9.75">
      <c r="A5" s="41"/>
      <c r="B5" s="42" t="s">
        <v>5</v>
      </c>
      <c r="C5" s="43" t="s">
        <v>93</v>
      </c>
      <c r="D5" s="44" t="s">
        <v>94</v>
      </c>
      <c r="E5" s="45" t="s">
        <v>95</v>
      </c>
      <c r="F5" s="47"/>
      <c r="G5" s="45" t="s">
        <v>96</v>
      </c>
      <c r="H5" s="48"/>
      <c r="I5" s="43" t="s">
        <v>97</v>
      </c>
      <c r="J5" s="50"/>
      <c r="K5" s="43" t="s">
        <v>103</v>
      </c>
      <c r="L5" s="50"/>
      <c r="M5" s="43"/>
      <c r="N5" s="50"/>
      <c r="O5" s="50"/>
      <c r="P5" s="51"/>
    </row>
    <row r="6" spans="1:16" s="52" customFormat="1" ht="3.75" customHeight="1" thickBot="1">
      <c r="A6" s="53"/>
      <c r="B6" s="54"/>
      <c r="C6" s="55"/>
      <c r="D6" s="54"/>
      <c r="E6" s="56"/>
      <c r="F6" s="57"/>
      <c r="G6" s="56"/>
      <c r="H6" s="58"/>
      <c r="I6" s="55"/>
      <c r="J6" s="59"/>
      <c r="K6" s="55"/>
      <c r="L6" s="59"/>
      <c r="M6" s="55"/>
      <c r="N6" s="59"/>
      <c r="O6" s="55"/>
      <c r="P6" s="60"/>
    </row>
    <row r="7" spans="1:19" s="71" customFormat="1" ht="10.5" customHeight="1">
      <c r="A7" s="61">
        <v>1</v>
      </c>
      <c r="B7" s="62">
        <f>IF($D7="","",VLOOKUP($D7,'[4]女雙準備名單'!$A$7:$V$23,20))</f>
        <v>0</v>
      </c>
      <c r="C7" s="62">
        <f>IF($D7="","",VLOOKUP($D7,'[4]女雙準備名單'!$A$7:$V$23,21))</f>
        <v>0</v>
      </c>
      <c r="D7" s="63">
        <v>1</v>
      </c>
      <c r="E7" s="64" t="str">
        <f>UPPER(IF($D7="","",VLOOKUP($D7,'[4]女雙準備名單'!$A$7:$V$23,2)))</f>
        <v>林佳雯</v>
      </c>
      <c r="F7" s="65"/>
      <c r="G7" s="64" t="str">
        <f>IF($D7="","",VLOOKUP($D7,'[4]女雙準備名單'!$A$7:$V$23,4))</f>
        <v>台灣大學</v>
      </c>
      <c r="H7" s="66"/>
      <c r="I7" s="67"/>
      <c r="J7" s="68"/>
      <c r="K7" s="67"/>
      <c r="L7" s="68"/>
      <c r="M7" s="67"/>
      <c r="N7" s="68"/>
      <c r="O7" s="67"/>
      <c r="P7" s="78"/>
      <c r="Q7" s="70"/>
      <c r="S7" s="72" t="e">
        <f>#REF!</f>
        <v>#REF!</v>
      </c>
    </row>
    <row r="8" spans="1:19" s="71" customFormat="1" ht="9" customHeight="1">
      <c r="A8" s="73"/>
      <c r="B8" s="74"/>
      <c r="C8" s="74"/>
      <c r="D8" s="74"/>
      <c r="E8" s="64" t="str">
        <f>UPPER(IF($D7="","",VLOOKUP($D7,'[4]女雙準備名單'!$A$7:$V$23,7)))</f>
        <v>陳怡君</v>
      </c>
      <c r="F8" s="65"/>
      <c r="G8" s="64" t="str">
        <f>IF($D7="","",VLOOKUP($D7,'[4]女雙準備名單'!$A$7:$V$23,9))</f>
        <v>台灣大學</v>
      </c>
      <c r="H8" s="75"/>
      <c r="I8" s="76">
        <f>IF(H8="a",E7,IF(H8="b",E9,""))</f>
      </c>
      <c r="J8" s="77"/>
      <c r="K8" s="67"/>
      <c r="L8" s="68"/>
      <c r="M8" s="67"/>
      <c r="N8" s="68"/>
      <c r="O8" s="67"/>
      <c r="P8" s="78"/>
      <c r="Q8" s="70"/>
      <c r="S8" s="79" t="e">
        <f>#REF!</f>
        <v>#REF!</v>
      </c>
    </row>
    <row r="9" spans="1:19" s="71" customFormat="1" ht="9" customHeight="1">
      <c r="A9" s="73"/>
      <c r="B9" s="74"/>
      <c r="C9" s="74"/>
      <c r="D9" s="74"/>
      <c r="E9" s="80"/>
      <c r="F9" s="81"/>
      <c r="G9" s="80"/>
      <c r="H9" s="82"/>
      <c r="I9" s="83" t="str">
        <f>UPPER(IF(OR(H10="a",H10="as"),E7,IF(OR(H10="b",H10="bs"),E11,)))</f>
        <v>莊雅婷</v>
      </c>
      <c r="J9" s="84"/>
      <c r="K9" s="67"/>
      <c r="L9" s="68"/>
      <c r="M9" s="67"/>
      <c r="N9" s="68"/>
      <c r="O9" s="67"/>
      <c r="P9" s="78"/>
      <c r="Q9" s="70"/>
      <c r="S9" s="79" t="e">
        <f>#REF!</f>
        <v>#REF!</v>
      </c>
    </row>
    <row r="10" spans="1:19" s="71" customFormat="1" ht="9" customHeight="1">
      <c r="A10" s="73"/>
      <c r="B10" s="85"/>
      <c r="C10" s="85"/>
      <c r="D10" s="85"/>
      <c r="E10" s="67"/>
      <c r="F10" s="86"/>
      <c r="G10" s="87" t="s">
        <v>14</v>
      </c>
      <c r="H10" s="88" t="s">
        <v>82</v>
      </c>
      <c r="I10" s="89" t="str">
        <f>UPPER(IF(OR(H10="a",H10="as"),E8,IF(OR(H10="b",H10="bs"),E12,)))</f>
        <v>王思捷</v>
      </c>
      <c r="J10" s="90"/>
      <c r="K10" s="80"/>
      <c r="L10" s="77"/>
      <c r="M10" s="67"/>
      <c r="N10" s="68"/>
      <c r="O10" s="67"/>
      <c r="P10" s="78"/>
      <c r="Q10" s="70"/>
      <c r="S10" s="79" t="e">
        <f>#REF!</f>
        <v>#REF!</v>
      </c>
    </row>
    <row r="11" spans="1:19" s="71" customFormat="1" ht="9" customHeight="1">
      <c r="A11" s="73">
        <v>2</v>
      </c>
      <c r="B11" s="62">
        <f>IF($D11="","",VLOOKUP($D11,'[4]女雙準備名單'!$A$7:$V$23,20))</f>
        <v>0</v>
      </c>
      <c r="C11" s="62">
        <f>IF($D11="","",VLOOKUP($D11,'[4]女雙準備名單'!$A$7:$V$23,21))</f>
        <v>0</v>
      </c>
      <c r="D11" s="63">
        <v>2</v>
      </c>
      <c r="E11" s="62" t="str">
        <f>UPPER(IF($D11="","",VLOOKUP($D11,'[4]女雙準備名單'!$A$7:$V$23,2)))</f>
        <v>莊雅婷</v>
      </c>
      <c r="F11" s="91"/>
      <c r="G11" s="62" t="str">
        <f>IF($D11="","",VLOOKUP($D11,'[4]女雙準備名單'!$A$7:$V$23,4))</f>
        <v>三民高中</v>
      </c>
      <c r="H11" s="92"/>
      <c r="I11" s="80" t="s">
        <v>81</v>
      </c>
      <c r="J11" s="93"/>
      <c r="K11" s="94"/>
      <c r="L11" s="84"/>
      <c r="M11" s="67"/>
      <c r="N11" s="68"/>
      <c r="O11" s="67"/>
      <c r="P11" s="78"/>
      <c r="Q11" s="70"/>
      <c r="S11" s="79" t="e">
        <f>#REF!</f>
        <v>#REF!</v>
      </c>
    </row>
    <row r="12" spans="1:19" s="71" customFormat="1" ht="9" customHeight="1">
      <c r="A12" s="73"/>
      <c r="B12" s="74"/>
      <c r="C12" s="74"/>
      <c r="D12" s="74"/>
      <c r="E12" s="62" t="str">
        <f>UPPER(IF($D11="","",VLOOKUP($D11,'[4]女雙準備名單'!$A$7:$V$23,7)))</f>
        <v>王思捷</v>
      </c>
      <c r="F12" s="91"/>
      <c r="G12" s="62" t="str">
        <f>IF($D11="","",VLOOKUP($D11,'[4]女雙準備名單'!$A$7:$V$23,9))</f>
        <v>六和國中</v>
      </c>
      <c r="H12" s="75"/>
      <c r="I12" s="80"/>
      <c r="J12" s="93"/>
      <c r="K12" s="95"/>
      <c r="L12" s="96"/>
      <c r="M12" s="67"/>
      <c r="N12" s="68"/>
      <c r="O12" s="67"/>
      <c r="P12" s="78"/>
      <c r="Q12" s="70"/>
      <c r="S12" s="79" t="e">
        <f>#REF!</f>
        <v>#REF!</v>
      </c>
    </row>
    <row r="13" spans="1:19" s="71" customFormat="1" ht="9" customHeight="1">
      <c r="A13" s="73"/>
      <c r="B13" s="74"/>
      <c r="C13" s="74"/>
      <c r="D13" s="97"/>
      <c r="E13" s="80"/>
      <c r="F13" s="81"/>
      <c r="G13" s="80"/>
      <c r="H13" s="98"/>
      <c r="I13" s="67"/>
      <c r="J13" s="99"/>
      <c r="K13" s="83" t="str">
        <f>UPPER(IF(OR(J14="a",J14="as"),I9,IF(OR(J14="b",J14="bs"),I17,)))</f>
        <v>黃恩沛</v>
      </c>
      <c r="L13" s="77"/>
      <c r="M13" s="67"/>
      <c r="N13" s="68"/>
      <c r="O13" s="67"/>
      <c r="P13" s="78"/>
      <c r="Q13" s="70"/>
      <c r="S13" s="79" t="e">
        <f>#REF!</f>
        <v>#REF!</v>
      </c>
    </row>
    <row r="14" spans="1:19" s="71" customFormat="1" ht="9" customHeight="1">
      <c r="A14" s="73"/>
      <c r="B14" s="85"/>
      <c r="C14" s="85"/>
      <c r="D14" s="100"/>
      <c r="E14" s="67"/>
      <c r="F14" s="86"/>
      <c r="G14" s="67"/>
      <c r="H14" s="101"/>
      <c r="I14" s="87" t="s">
        <v>14</v>
      </c>
      <c r="J14" s="88" t="s">
        <v>82</v>
      </c>
      <c r="K14" s="89" t="str">
        <f>UPPER(IF(OR(J14="a",J14="as"),I10,IF(OR(J14="b",J14="bs"),I18,)))</f>
        <v>趙曉雯</v>
      </c>
      <c r="L14" s="90"/>
      <c r="M14" s="80"/>
      <c r="N14" s="77"/>
      <c r="O14" s="67"/>
      <c r="P14" s="78"/>
      <c r="Q14" s="70"/>
      <c r="S14" s="79" t="e">
        <f>#REF!</f>
        <v>#REF!</v>
      </c>
    </row>
    <row r="15" spans="1:19" s="71" customFormat="1" ht="9" customHeight="1">
      <c r="A15" s="73">
        <v>3</v>
      </c>
      <c r="B15" s="62">
        <f>IF($D15="","",VLOOKUP($D15,'[4]女雙準備名單'!$A$7:$V$23,20))</f>
        <v>0</v>
      </c>
      <c r="C15" s="62">
        <f>IF($D15="","",VLOOKUP($D15,'[4]女雙準備名單'!$A$7:$V$23,21))</f>
        <v>0</v>
      </c>
      <c r="D15" s="63">
        <v>3</v>
      </c>
      <c r="E15" s="62" t="str">
        <f>UPPER(IF($D15="","",VLOOKUP($D15,'[4]女雙準備名單'!$A$7:$V$23,2)))</f>
        <v>洪詩涵</v>
      </c>
      <c r="F15" s="91"/>
      <c r="G15" s="62" t="str">
        <f>IF($D15="","",VLOOKUP($D15,'[4]女雙準備名單'!$A$7:$V$23,4))</f>
        <v>三民高中</v>
      </c>
      <c r="H15" s="66"/>
      <c r="I15" s="67"/>
      <c r="J15" s="93"/>
      <c r="K15" s="67">
        <v>62</v>
      </c>
      <c r="L15" s="77"/>
      <c r="M15" s="94"/>
      <c r="N15" s="77"/>
      <c r="O15" s="67"/>
      <c r="P15" s="78"/>
      <c r="Q15" s="70"/>
      <c r="S15" s="79" t="e">
        <f>#REF!</f>
        <v>#REF!</v>
      </c>
    </row>
    <row r="16" spans="1:19" s="71" customFormat="1" ht="9" customHeight="1" thickBot="1">
      <c r="A16" s="73"/>
      <c r="B16" s="74"/>
      <c r="C16" s="74"/>
      <c r="D16" s="74"/>
      <c r="E16" s="62" t="str">
        <f>UPPER(IF($D15="","",VLOOKUP($D15,'[4]女雙準備名單'!$A$7:$V$23,7)))</f>
        <v>王光俐</v>
      </c>
      <c r="F16" s="91"/>
      <c r="G16" s="62" t="str">
        <f>IF($D15="","",VLOOKUP($D15,'[4]女雙準備名單'!$A$7:$V$23,9))</f>
        <v>三民高中</v>
      </c>
      <c r="H16" s="75"/>
      <c r="I16" s="76">
        <f>IF(H16="a",E15,IF(H16="b",E17,""))</f>
      </c>
      <c r="J16" s="93"/>
      <c r="K16" s="67"/>
      <c r="L16" s="77"/>
      <c r="M16" s="80"/>
      <c r="N16" s="77"/>
      <c r="O16" s="67"/>
      <c r="P16" s="78"/>
      <c r="Q16" s="70"/>
      <c r="S16" s="102" t="e">
        <f>#REF!</f>
        <v>#REF!</v>
      </c>
    </row>
    <row r="17" spans="1:17" s="71" customFormat="1" ht="9" customHeight="1">
      <c r="A17" s="73"/>
      <c r="B17" s="74"/>
      <c r="C17" s="74"/>
      <c r="D17" s="97"/>
      <c r="E17" s="80"/>
      <c r="F17" s="81"/>
      <c r="G17" s="80"/>
      <c r="H17" s="82"/>
      <c r="I17" s="83" t="str">
        <f>UPPER(IF(OR(H18="a",H18="as"),E15,IF(OR(H18="b",H18="bs"),E19,)))</f>
        <v>黃恩沛</v>
      </c>
      <c r="J17" s="103"/>
      <c r="K17" s="67"/>
      <c r="L17" s="77"/>
      <c r="M17" s="80"/>
      <c r="N17" s="77"/>
      <c r="O17" s="67"/>
      <c r="P17" s="78"/>
      <c r="Q17" s="70"/>
    </row>
    <row r="18" spans="1:17" s="71" customFormat="1" ht="9" customHeight="1">
      <c r="A18" s="73"/>
      <c r="B18" s="85"/>
      <c r="C18" s="85"/>
      <c r="D18" s="100"/>
      <c r="E18" s="67"/>
      <c r="F18" s="86"/>
      <c r="G18" s="87" t="s">
        <v>14</v>
      </c>
      <c r="H18" s="88" t="s">
        <v>82</v>
      </c>
      <c r="I18" s="89" t="str">
        <f>UPPER(IF(OR(H18="a",H18="as"),E16,IF(OR(H18="b",H18="bs"),E20,)))</f>
        <v>趙曉雯</v>
      </c>
      <c r="J18" s="104"/>
      <c r="K18" s="80"/>
      <c r="L18" s="77"/>
      <c r="M18" s="80"/>
      <c r="N18" s="77"/>
      <c r="O18" s="67"/>
      <c r="P18" s="78"/>
      <c r="Q18" s="70"/>
    </row>
    <row r="19" spans="1:17" s="71" customFormat="1" ht="9" customHeight="1">
      <c r="A19" s="73">
        <v>4</v>
      </c>
      <c r="B19" s="62">
        <f>IF($D19="","",VLOOKUP($D19,'[4]女雙準備名單'!$A$7:$V$23,20))</f>
        <v>0</v>
      </c>
      <c r="C19" s="62">
        <f>IF($D19="","",VLOOKUP($D19,'[4]女雙準備名單'!$A$7:$V$23,21))</f>
        <v>0</v>
      </c>
      <c r="D19" s="63">
        <v>4</v>
      </c>
      <c r="E19" s="62" t="str">
        <f>UPPER(IF($D19="","",VLOOKUP($D19,'[4]女雙準備名單'!$A$7:$V$23,2)))</f>
        <v>黃恩沛</v>
      </c>
      <c r="F19" s="91"/>
      <c r="G19" s="62" t="str">
        <f>IF($D19="","",VLOOKUP($D19,'[4]女雙準備名單'!$A$7:$V$23,4))</f>
        <v>高縣忠孝國小</v>
      </c>
      <c r="H19" s="92"/>
      <c r="I19" s="80" t="s">
        <v>81</v>
      </c>
      <c r="J19" s="77"/>
      <c r="K19" s="94"/>
      <c r="L19" s="84"/>
      <c r="M19" s="80"/>
      <c r="N19" s="77"/>
      <c r="O19" s="67"/>
      <c r="P19" s="78"/>
      <c r="Q19" s="70"/>
    </row>
    <row r="20" spans="1:17" s="71" customFormat="1" ht="9" customHeight="1">
      <c r="A20" s="73"/>
      <c r="B20" s="74"/>
      <c r="C20" s="74"/>
      <c r="D20" s="74"/>
      <c r="E20" s="62" t="str">
        <f>UPPER(IF($D19="","",VLOOKUP($D19,'[4]女雙準備名單'!$A$7:$V$23,7)))</f>
        <v>趙曉雯</v>
      </c>
      <c r="F20" s="91"/>
      <c r="G20" s="62">
        <f>IF($D19="","",VLOOKUP($D19,'[4]女雙準備名單'!$A$7:$V$23,9))</f>
        <v>0</v>
      </c>
      <c r="H20" s="75"/>
      <c r="I20" s="80"/>
      <c r="J20" s="77"/>
      <c r="K20" s="95"/>
      <c r="L20" s="96"/>
      <c r="M20" s="80"/>
      <c r="N20" s="77"/>
      <c r="O20" s="67"/>
      <c r="P20" s="78"/>
      <c r="Q20" s="70"/>
    </row>
    <row r="21" spans="1:17" s="71" customFormat="1" ht="9" customHeight="1">
      <c r="A21" s="73"/>
      <c r="B21" s="74"/>
      <c r="C21" s="74"/>
      <c r="D21" s="74"/>
      <c r="E21" s="80"/>
      <c r="F21" s="81"/>
      <c r="G21" s="80"/>
      <c r="H21" s="98"/>
      <c r="I21" s="67"/>
      <c r="J21" s="68"/>
      <c r="K21" s="80"/>
      <c r="L21" s="207"/>
      <c r="M21" s="208"/>
      <c r="N21" s="77"/>
      <c r="O21" s="67"/>
      <c r="P21" s="78"/>
      <c r="Q21" s="70"/>
    </row>
    <row r="22" spans="1:17" s="135" customFormat="1" ht="6" customHeight="1">
      <c r="A22" s="113"/>
      <c r="B22" s="125"/>
      <c r="C22" s="125"/>
      <c r="D22" s="126"/>
      <c r="E22" s="127"/>
      <c r="F22" s="128"/>
      <c r="G22" s="127"/>
      <c r="H22" s="129"/>
      <c r="I22" s="119"/>
      <c r="J22" s="120"/>
      <c r="K22" s="130"/>
      <c r="L22" s="131"/>
      <c r="M22" s="130"/>
      <c r="N22" s="131"/>
      <c r="O22" s="132"/>
      <c r="P22" s="236"/>
      <c r="Q22" s="134"/>
    </row>
    <row r="23" ht="9" customHeight="1"/>
  </sheetData>
  <sheetProtection/>
  <mergeCells count="1">
    <mergeCell ref="A4:C4"/>
  </mergeCells>
  <conditionalFormatting sqref="B7 B11 B15 B19">
    <cfRule type="cellIs" priority="39" dxfId="373" operator="equal" stopIfTrue="1">
      <formula>"DA"</formula>
    </cfRule>
  </conditionalFormatting>
  <conditionalFormatting sqref="G10 G18 I14">
    <cfRule type="expression" priority="36" dxfId="374" stopIfTrue="1">
      <formula>AND($M$1="CU",G10="Umpire")</formula>
    </cfRule>
    <cfRule type="expression" priority="37" dxfId="375" stopIfTrue="1">
      <formula>AND($M$1="CU",G10&lt;&gt;"Umpire",H10&lt;&gt;"")</formula>
    </cfRule>
    <cfRule type="expression" priority="38" dxfId="376" stopIfTrue="1">
      <formula>AND($M$1="CU",G10&lt;&gt;"Umpire")</formula>
    </cfRule>
  </conditionalFormatting>
  <conditionalFormatting sqref="K13 I9 I17">
    <cfRule type="expression" priority="34" dxfId="378" stopIfTrue="1">
      <formula>H10="as"</formula>
    </cfRule>
    <cfRule type="expression" priority="35" dxfId="378" stopIfTrue="1">
      <formula>H10="bs"</formula>
    </cfRule>
  </conditionalFormatting>
  <conditionalFormatting sqref="K14 I10 I18">
    <cfRule type="expression" priority="32" dxfId="378" stopIfTrue="1">
      <formula>H10="as"</formula>
    </cfRule>
    <cfRule type="expression" priority="33" dxfId="378" stopIfTrue="1">
      <formula>H10="bs"</formula>
    </cfRule>
  </conditionalFormatting>
  <conditionalFormatting sqref="H10 H18 J14">
    <cfRule type="expression" priority="31" dxfId="379" stopIfTrue="1">
      <formula>$M$1="CU"</formula>
    </cfRule>
  </conditionalFormatting>
  <conditionalFormatting sqref="E7 E11 E15 E19">
    <cfRule type="cellIs" priority="30" dxfId="380" operator="equal" stopIfTrue="1">
      <formula>"Bye"</formula>
    </cfRule>
  </conditionalFormatting>
  <conditionalFormatting sqref="D7 D11 D15 D19">
    <cfRule type="cellIs" priority="29" dxfId="381" operator="lessThan" stopIfTrue="1">
      <formula>5</formula>
    </cfRule>
  </conditionalFormatting>
  <conditionalFormatting sqref="M21">
    <cfRule type="expression" priority="27" dxfId="378" stopIfTrue="1">
      <formula>#REF!="as"</formula>
    </cfRule>
    <cfRule type="expression" priority="28" dxfId="378" stopIfTrue="1">
      <formula>#REF!="bs"</formula>
    </cfRule>
  </conditionalFormatting>
  <conditionalFormatting sqref="B7 B11 B15 B19">
    <cfRule type="cellIs" priority="26" dxfId="373" operator="equal" stopIfTrue="1">
      <formula>"DA"</formula>
    </cfRule>
  </conditionalFormatting>
  <conditionalFormatting sqref="G10 G18 I14">
    <cfRule type="expression" priority="23" dxfId="374" stopIfTrue="1">
      <formula>AND($M$1="CU",G10="Umpire")</formula>
    </cfRule>
    <cfRule type="expression" priority="24" dxfId="375" stopIfTrue="1">
      <formula>AND($M$1="CU",G10&lt;&gt;"Umpire",H10&lt;&gt;"")</formula>
    </cfRule>
    <cfRule type="expression" priority="25" dxfId="376" stopIfTrue="1">
      <formula>AND($M$1="CU",G10&lt;&gt;"Umpire")</formula>
    </cfRule>
  </conditionalFormatting>
  <conditionalFormatting sqref="K13 I9 I17">
    <cfRule type="expression" priority="21" dxfId="378" stopIfTrue="1">
      <formula>H10="as"</formula>
    </cfRule>
    <cfRule type="expression" priority="22" dxfId="378" stopIfTrue="1">
      <formula>H10="bs"</formula>
    </cfRule>
  </conditionalFormatting>
  <conditionalFormatting sqref="K14 I10 I18">
    <cfRule type="expression" priority="19" dxfId="378" stopIfTrue="1">
      <formula>H10="as"</formula>
    </cfRule>
    <cfRule type="expression" priority="20" dxfId="378" stopIfTrue="1">
      <formula>H10="bs"</formula>
    </cfRule>
  </conditionalFormatting>
  <conditionalFormatting sqref="H10 H18 J14">
    <cfRule type="expression" priority="18" dxfId="379" stopIfTrue="1">
      <formula>$M$1="CU"</formula>
    </cfRule>
  </conditionalFormatting>
  <conditionalFormatting sqref="E7 E11 E15 E19">
    <cfRule type="cellIs" priority="17" dxfId="380" operator="equal" stopIfTrue="1">
      <formula>"Bye"</formula>
    </cfRule>
  </conditionalFormatting>
  <conditionalFormatting sqref="D7 D11 D15 D19">
    <cfRule type="cellIs" priority="16" dxfId="381" operator="lessThan" stopIfTrue="1">
      <formula>5</formula>
    </cfRule>
  </conditionalFormatting>
  <conditionalFormatting sqref="M21">
    <cfRule type="expression" priority="14" dxfId="378" stopIfTrue="1">
      <formula>#REF!="as"</formula>
    </cfRule>
    <cfRule type="expression" priority="15" dxfId="378" stopIfTrue="1">
      <formula>#REF!="bs"</formula>
    </cfRule>
  </conditionalFormatting>
  <conditionalFormatting sqref="B7 B11 B15 B19">
    <cfRule type="cellIs" priority="13" dxfId="373" operator="equal" stopIfTrue="1">
      <formula>"DA"</formula>
    </cfRule>
  </conditionalFormatting>
  <conditionalFormatting sqref="G10 G18 I14">
    <cfRule type="expression" priority="10" dxfId="374" stopIfTrue="1">
      <formula>AND($M$1="CU",G10="Umpire")</formula>
    </cfRule>
    <cfRule type="expression" priority="11" dxfId="375" stopIfTrue="1">
      <formula>AND($M$1="CU",G10&lt;&gt;"Umpire",H10&lt;&gt;"")</formula>
    </cfRule>
    <cfRule type="expression" priority="12" dxfId="376" stopIfTrue="1">
      <formula>AND($M$1="CU",G10&lt;&gt;"Umpire")</formula>
    </cfRule>
  </conditionalFormatting>
  <conditionalFormatting sqref="K13 I9 I17">
    <cfRule type="expression" priority="8" dxfId="378" stopIfTrue="1">
      <formula>H10="as"</formula>
    </cfRule>
    <cfRule type="expression" priority="9" dxfId="378" stopIfTrue="1">
      <formula>H10="bs"</formula>
    </cfRule>
  </conditionalFormatting>
  <conditionalFormatting sqref="K14 I10 I18">
    <cfRule type="expression" priority="6" dxfId="378" stopIfTrue="1">
      <formula>H10="as"</formula>
    </cfRule>
    <cfRule type="expression" priority="7" dxfId="378" stopIfTrue="1">
      <formula>H10="bs"</formula>
    </cfRule>
  </conditionalFormatting>
  <conditionalFormatting sqref="H10 H18 J14">
    <cfRule type="expression" priority="5" dxfId="379" stopIfTrue="1">
      <formula>$M$1="CU"</formula>
    </cfRule>
  </conditionalFormatting>
  <conditionalFormatting sqref="E7 E11 E15 E19">
    <cfRule type="cellIs" priority="4" dxfId="380" operator="equal" stopIfTrue="1">
      <formula>"Bye"</formula>
    </cfRule>
  </conditionalFormatting>
  <conditionalFormatting sqref="D7 D11 D15 D19">
    <cfRule type="cellIs" priority="3" dxfId="381" operator="lessThan" stopIfTrue="1">
      <formula>5</formula>
    </cfRule>
  </conditionalFormatting>
  <conditionalFormatting sqref="M21">
    <cfRule type="expression" priority="1" dxfId="378" stopIfTrue="1">
      <formula>#REF!="as"</formula>
    </cfRule>
    <cfRule type="expression" priority="2" dxfId="378" stopIfTrue="1">
      <formula>#REF!="bs"</formula>
    </cfRule>
  </conditionalFormatting>
  <dataValidations count="1">
    <dataValidation type="list" allowBlank="1" showInputMessage="1" sqref="G10 G18 I14">
      <formula1>$S$7:$S$16</formula1>
    </dataValidation>
  </dataValidations>
  <printOptions/>
  <pageMargins left="0.7" right="0.7" top="0.75" bottom="0.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1:S70"/>
  <sheetViews>
    <sheetView zoomScalePageLayoutView="0" workbookViewId="0" topLeftCell="A1">
      <selection activeCell="A1" sqref="A1:IV16384"/>
    </sheetView>
  </sheetViews>
  <sheetFormatPr defaultColWidth="9.00390625" defaultRowHeight="15.75"/>
  <cols>
    <col min="1" max="2" width="2.875" style="229" customWidth="1"/>
    <col min="3" max="3" width="4.125" style="229" customWidth="1"/>
    <col min="4" max="4" width="3.75390625" style="229" customWidth="1"/>
    <col min="5" max="5" width="11.125" style="229" customWidth="1"/>
    <col min="6" max="6" width="6.75390625" style="229" customWidth="1"/>
    <col min="7" max="7" width="5.125" style="229" customWidth="1"/>
    <col min="8" max="8" width="1.4921875" style="230" customWidth="1"/>
    <col min="9" max="9" width="9.375" style="231" customWidth="1"/>
    <col min="10" max="10" width="1.4921875" style="232" customWidth="1"/>
    <col min="11" max="11" width="9.375" style="231" customWidth="1"/>
    <col min="12" max="12" width="1.4921875" style="16" customWidth="1"/>
    <col min="13" max="13" width="9.375" style="231" customWidth="1"/>
    <col min="14" max="14" width="1.4921875" style="232" customWidth="1"/>
    <col min="15" max="15" width="9.375" style="231" customWidth="1"/>
    <col min="16" max="16" width="1.4921875" style="16" customWidth="1"/>
    <col min="17" max="17" width="9.00390625" style="229" customWidth="1"/>
    <col min="18" max="18" width="7.625" style="229" customWidth="1"/>
    <col min="19" max="19" width="7.75390625" style="229" hidden="1" customWidth="1"/>
    <col min="20" max="20" width="5.00390625" style="229" customWidth="1"/>
    <col min="21" max="16384" width="9.00390625" style="229" customWidth="1"/>
  </cols>
  <sheetData>
    <row r="1" spans="1:16" s="3" customFormat="1" ht="21.75" customHeight="1">
      <c r="A1" s="1" t="str">
        <f>'[5]Week SetUp'!$A$6</f>
        <v>FILA盃全國乙組網球排名賽</v>
      </c>
      <c r="B1" s="2"/>
      <c r="H1" s="4"/>
      <c r="I1" s="5" t="s">
        <v>74</v>
      </c>
      <c r="J1" s="6"/>
      <c r="K1" s="7"/>
      <c r="L1" s="6"/>
      <c r="M1" s="6"/>
      <c r="N1" s="6"/>
      <c r="O1" s="8"/>
      <c r="P1" s="9"/>
    </row>
    <row r="2" spans="1:16" s="12" customFormat="1" ht="12.75">
      <c r="A2" s="10" t="str">
        <f>'[5]Week SetUp'!$A$8</f>
        <v>FILA盃全國乙組網球排名賽</v>
      </c>
      <c r="B2" s="11"/>
      <c r="H2" s="14"/>
      <c r="I2" s="15"/>
      <c r="J2" s="16"/>
      <c r="K2" s="7"/>
      <c r="L2" s="16"/>
      <c r="M2" s="17"/>
      <c r="N2" s="16"/>
      <c r="O2" s="17"/>
      <c r="P2" s="16"/>
    </row>
    <row r="3" spans="1:16" s="29" customFormat="1" ht="10.5" customHeight="1">
      <c r="A3" s="233" t="s">
        <v>60</v>
      </c>
      <c r="B3" s="18"/>
      <c r="C3" s="18"/>
      <c r="D3" s="18"/>
      <c r="E3" s="19"/>
      <c r="F3" s="233" t="s">
        <v>61</v>
      </c>
      <c r="G3" s="18"/>
      <c r="H3" s="20"/>
      <c r="I3" s="234" t="s">
        <v>62</v>
      </c>
      <c r="J3" s="22"/>
      <c r="K3" s="23"/>
      <c r="L3" s="24"/>
      <c r="M3" s="25"/>
      <c r="N3" s="26"/>
      <c r="O3" s="27"/>
      <c r="P3" s="235" t="s">
        <v>63</v>
      </c>
    </row>
    <row r="4" spans="1:16" s="40" customFormat="1" ht="11.25" customHeight="1" thickBot="1">
      <c r="A4" s="270" t="str">
        <f>'[5]Week SetUp'!$A$10</f>
        <v>20~21/03/2010</v>
      </c>
      <c r="B4" s="270"/>
      <c r="C4" s="270"/>
      <c r="D4" s="30"/>
      <c r="E4" s="30"/>
      <c r="F4" s="31" t="str">
        <f>'[5]Week SetUp'!$C$10</f>
        <v>臺北內湖彩虹河濱公園</v>
      </c>
      <c r="G4" s="30"/>
      <c r="H4" s="33"/>
      <c r="I4" s="34">
        <f>'[5]Week SetUp'!$D$10</f>
        <v>0</v>
      </c>
      <c r="J4" s="35"/>
      <c r="K4" s="36">
        <f>'[5]Week SetUp'!$A$12</f>
        <v>0</v>
      </c>
      <c r="L4" s="37"/>
      <c r="M4" s="38"/>
      <c r="N4" s="37"/>
      <c r="O4" s="38"/>
      <c r="P4" s="39" t="str">
        <f>'[5]Week SetUp'!$E$10</f>
        <v>王凌華</v>
      </c>
    </row>
    <row r="5" spans="1:16" s="52" customFormat="1" ht="9.75">
      <c r="A5" s="41"/>
      <c r="B5" s="42" t="s">
        <v>5</v>
      </c>
      <c r="C5" s="43" t="s">
        <v>6</v>
      </c>
      <c r="D5" s="44" t="s">
        <v>7</v>
      </c>
      <c r="E5" s="45" t="s">
        <v>8</v>
      </c>
      <c r="F5" s="47"/>
      <c r="G5" s="45" t="s">
        <v>64</v>
      </c>
      <c r="H5" s="48"/>
      <c r="I5" s="43" t="s">
        <v>65</v>
      </c>
      <c r="J5" s="50"/>
      <c r="K5" s="43" t="s">
        <v>99</v>
      </c>
      <c r="L5" s="50"/>
      <c r="M5" s="43" t="s">
        <v>127</v>
      </c>
      <c r="N5" s="50"/>
      <c r="O5" s="43" t="s">
        <v>103</v>
      </c>
      <c r="P5" s="51"/>
    </row>
    <row r="6" spans="1:16" s="52" customFormat="1" ht="3.75" customHeight="1" thickBot="1">
      <c r="A6" s="53"/>
      <c r="B6" s="54"/>
      <c r="C6" s="55"/>
      <c r="D6" s="54"/>
      <c r="E6" s="56"/>
      <c r="F6" s="57"/>
      <c r="G6" s="56"/>
      <c r="H6" s="58"/>
      <c r="I6" s="55"/>
      <c r="J6" s="59"/>
      <c r="K6" s="55"/>
      <c r="L6" s="59"/>
      <c r="M6" s="55"/>
      <c r="N6" s="59"/>
      <c r="O6" s="55"/>
      <c r="P6" s="60"/>
    </row>
    <row r="7" spans="1:19" s="71" customFormat="1" ht="10.5" customHeight="1">
      <c r="A7" s="61">
        <v>1</v>
      </c>
      <c r="B7" s="62">
        <f>IF($D7="","",VLOOKUP($D7,'[5]男雙準備名單'!$A$7:$V$23,20))</f>
        <v>0</v>
      </c>
      <c r="C7" s="62">
        <f>IF($D7="","",VLOOKUP($D7,'[5]男雙準備名單'!$A$7:$V$23,21))</f>
        <v>0</v>
      </c>
      <c r="D7" s="63">
        <v>12</v>
      </c>
      <c r="E7" s="64" t="str">
        <f>UPPER(IF($D7="","",VLOOKUP($D7,'[5]男雙準備名單'!$A$7:$V$23,2)))</f>
        <v>王玉成</v>
      </c>
      <c r="F7" s="65"/>
      <c r="G7" s="64" t="str">
        <f>IF($D7="","",VLOOKUP($D7,'[5]男雙準備名單'!$A$7:$V$23,4))</f>
        <v>中興高中</v>
      </c>
      <c r="H7" s="66"/>
      <c r="I7" s="67"/>
      <c r="J7" s="68"/>
      <c r="K7" s="67"/>
      <c r="L7" s="68"/>
      <c r="M7" s="67"/>
      <c r="N7" s="68"/>
      <c r="O7" s="67"/>
      <c r="P7" s="78"/>
      <c r="Q7" s="70"/>
      <c r="S7" s="72" t="e">
        <f>#REF!</f>
        <v>#REF!</v>
      </c>
    </row>
    <row r="8" spans="1:19" s="71" customFormat="1" ht="9" customHeight="1">
      <c r="A8" s="73"/>
      <c r="B8" s="74"/>
      <c r="C8" s="74"/>
      <c r="D8" s="74"/>
      <c r="E8" s="64" t="str">
        <f>UPPER(IF($D7="","",VLOOKUP($D7,'[5]男雙準備名單'!$A$7:$V$23,7)))</f>
        <v>高煒勝</v>
      </c>
      <c r="F8" s="65"/>
      <c r="G8" s="64" t="str">
        <f>IF($D7="","",VLOOKUP($D7,'[5]男雙準備名單'!$A$7:$V$23,9))</f>
        <v>中興高中</v>
      </c>
      <c r="H8" s="75"/>
      <c r="I8" s="76">
        <f>IF(H8="a",E7,IF(H8="b",E9,""))</f>
      </c>
      <c r="J8" s="77"/>
      <c r="K8" s="67"/>
      <c r="L8" s="68"/>
      <c r="M8" s="67"/>
      <c r="N8" s="68"/>
      <c r="O8" s="67"/>
      <c r="P8" s="78"/>
      <c r="Q8" s="70"/>
      <c r="S8" s="79" t="e">
        <f>#REF!</f>
        <v>#REF!</v>
      </c>
    </row>
    <row r="9" spans="1:19" s="71" customFormat="1" ht="9" customHeight="1">
      <c r="A9" s="73"/>
      <c r="B9" s="74"/>
      <c r="C9" s="74"/>
      <c r="D9" s="74"/>
      <c r="E9" s="80"/>
      <c r="F9" s="81"/>
      <c r="G9" s="80"/>
      <c r="H9" s="82"/>
      <c r="I9" s="83" t="str">
        <f>UPPER(IF(OR(H10="a",H10="as"),E7,IF(OR(H10="b",H10="bs"),E11,)))</f>
        <v>王玉成</v>
      </c>
      <c r="J9" s="84"/>
      <c r="K9" s="67"/>
      <c r="L9" s="68"/>
      <c r="M9" s="67"/>
      <c r="N9" s="68"/>
      <c r="O9" s="67"/>
      <c r="P9" s="78"/>
      <c r="Q9" s="70"/>
      <c r="S9" s="79" t="e">
        <f>#REF!</f>
        <v>#REF!</v>
      </c>
    </row>
    <row r="10" spans="1:19" s="71" customFormat="1" ht="9" customHeight="1">
      <c r="A10" s="73"/>
      <c r="B10" s="85"/>
      <c r="C10" s="85"/>
      <c r="D10" s="85"/>
      <c r="E10" s="67"/>
      <c r="F10" s="86"/>
      <c r="G10" s="87" t="s">
        <v>14</v>
      </c>
      <c r="H10" s="88" t="s">
        <v>80</v>
      </c>
      <c r="I10" s="89" t="str">
        <f>UPPER(IF(OR(H10="a",H10="as"),E8,IF(OR(H10="b",H10="bs"),E12,)))</f>
        <v>高煒勝</v>
      </c>
      <c r="J10" s="90"/>
      <c r="K10" s="80"/>
      <c r="L10" s="77"/>
      <c r="M10" s="67"/>
      <c r="N10" s="68"/>
      <c r="O10" s="67"/>
      <c r="P10" s="78"/>
      <c r="Q10" s="70"/>
      <c r="S10" s="79" t="e">
        <f>#REF!</f>
        <v>#REF!</v>
      </c>
    </row>
    <row r="11" spans="1:19" s="71" customFormat="1" ht="9" customHeight="1">
      <c r="A11" s="73">
        <v>2</v>
      </c>
      <c r="B11" s="62">
        <f>IF($D11="","",VLOOKUP($D11,'[5]男雙準備名單'!$A$7:$V$23,20))</f>
        <v>0</v>
      </c>
      <c r="C11" s="62">
        <f>IF($D11="","",VLOOKUP($D11,'[5]男雙準備名單'!$A$7:$V$23,21))</f>
        <v>0</v>
      </c>
      <c r="D11" s="63">
        <v>13</v>
      </c>
      <c r="E11" s="62" t="str">
        <f>UPPER(IF($D11="","",VLOOKUP($D11,'[5]男雙準備名單'!$A$7:$V$23,2)))</f>
        <v>BYE</v>
      </c>
      <c r="F11" s="91"/>
      <c r="G11" s="62">
        <f>IF($D11="","",VLOOKUP($D11,'[5]男雙準備名單'!$A$7:$V$23,4))</f>
        <v>0</v>
      </c>
      <c r="H11" s="92"/>
      <c r="I11" s="80"/>
      <c r="J11" s="93"/>
      <c r="K11" s="94"/>
      <c r="L11" s="84"/>
      <c r="M11" s="67"/>
      <c r="N11" s="68"/>
      <c r="O11" s="67"/>
      <c r="P11" s="78"/>
      <c r="Q11" s="70"/>
      <c r="S11" s="79" t="e">
        <f>#REF!</f>
        <v>#REF!</v>
      </c>
    </row>
    <row r="12" spans="1:19" s="71" customFormat="1" ht="9" customHeight="1">
      <c r="A12" s="73"/>
      <c r="B12" s="74"/>
      <c r="C12" s="74"/>
      <c r="D12" s="74"/>
      <c r="E12" s="62" t="str">
        <f>UPPER(IF($D11="","",VLOOKUP($D11,'[5]男雙準備名單'!$A$7:$V$23,7)))</f>
        <v>BYE</v>
      </c>
      <c r="F12" s="91"/>
      <c r="G12" s="62">
        <f>IF($D11="","",VLOOKUP($D11,'[5]男雙準備名單'!$A$7:$V$23,9))</f>
        <v>0</v>
      </c>
      <c r="H12" s="75"/>
      <c r="I12" s="80"/>
      <c r="J12" s="93"/>
      <c r="K12" s="95"/>
      <c r="L12" s="96"/>
      <c r="M12" s="67"/>
      <c r="N12" s="68"/>
      <c r="O12" s="67"/>
      <c r="P12" s="78"/>
      <c r="Q12" s="70"/>
      <c r="S12" s="79" t="e">
        <f>#REF!</f>
        <v>#REF!</v>
      </c>
    </row>
    <row r="13" spans="1:19" s="71" customFormat="1" ht="9" customHeight="1">
      <c r="A13" s="73"/>
      <c r="B13" s="74"/>
      <c r="C13" s="74"/>
      <c r="D13" s="97"/>
      <c r="E13" s="80"/>
      <c r="F13" s="81"/>
      <c r="G13" s="80"/>
      <c r="H13" s="98"/>
      <c r="I13" s="67"/>
      <c r="J13" s="99"/>
      <c r="K13" s="83" t="str">
        <f>UPPER(IF(OR(J14="a",J14="as"),I9,IF(OR(J14="b",J14="bs"),I17,)))</f>
        <v>吳建志</v>
      </c>
      <c r="L13" s="77"/>
      <c r="M13" s="67"/>
      <c r="N13" s="68"/>
      <c r="O13" s="67"/>
      <c r="P13" s="78"/>
      <c r="Q13" s="70"/>
      <c r="S13" s="79" t="e">
        <f>#REF!</f>
        <v>#REF!</v>
      </c>
    </row>
    <row r="14" spans="1:19" s="71" customFormat="1" ht="9" customHeight="1">
      <c r="A14" s="73"/>
      <c r="B14" s="85"/>
      <c r="C14" s="85"/>
      <c r="D14" s="100"/>
      <c r="E14" s="67"/>
      <c r="F14" s="86"/>
      <c r="G14" s="67"/>
      <c r="H14" s="101"/>
      <c r="I14" s="87" t="s">
        <v>14</v>
      </c>
      <c r="J14" s="88" t="s">
        <v>82</v>
      </c>
      <c r="K14" s="89" t="str">
        <f>UPPER(IF(OR(J14="a",J14="as"),I10,IF(OR(J14="b",J14="bs"),I18,)))</f>
        <v>王耀城</v>
      </c>
      <c r="L14" s="90"/>
      <c r="M14" s="80"/>
      <c r="N14" s="77"/>
      <c r="O14" s="67"/>
      <c r="P14" s="78"/>
      <c r="Q14" s="70"/>
      <c r="S14" s="79" t="e">
        <f>#REF!</f>
        <v>#REF!</v>
      </c>
    </row>
    <row r="15" spans="1:19" s="71" customFormat="1" ht="9" customHeight="1">
      <c r="A15" s="73">
        <v>3</v>
      </c>
      <c r="B15" s="62">
        <f>IF($D15="","",VLOOKUP($D15,'[5]男雙準備名單'!$A$7:$V$23,20))</f>
        <v>0</v>
      </c>
      <c r="C15" s="62">
        <f>IF($D15="","",VLOOKUP($D15,'[5]男雙準備名單'!$A$7:$V$23,21))</f>
        <v>0</v>
      </c>
      <c r="D15" s="63">
        <v>9</v>
      </c>
      <c r="E15" s="62" t="str">
        <f>UPPER(IF($D15="","",VLOOKUP($D15,'[5]男雙準備名單'!$A$7:$V$23,2)))</f>
        <v>吳建志</v>
      </c>
      <c r="F15" s="91"/>
      <c r="G15" s="62" t="str">
        <f>IF($D15="","",VLOOKUP($D15,'[5]男雙準備名單'!$A$7:$V$23,4))</f>
        <v>國立臺灣師範大學</v>
      </c>
      <c r="H15" s="66"/>
      <c r="I15" s="67"/>
      <c r="J15" s="93"/>
      <c r="K15" s="67"/>
      <c r="L15" s="93"/>
      <c r="M15" s="94"/>
      <c r="N15" s="77"/>
      <c r="O15" s="67"/>
      <c r="P15" s="78"/>
      <c r="Q15" s="70"/>
      <c r="S15" s="79" t="e">
        <f>#REF!</f>
        <v>#REF!</v>
      </c>
    </row>
    <row r="16" spans="1:19" s="71" customFormat="1" ht="9" customHeight="1" thickBot="1">
      <c r="A16" s="73"/>
      <c r="B16" s="74"/>
      <c r="C16" s="74"/>
      <c r="D16" s="74"/>
      <c r="E16" s="62" t="str">
        <f>UPPER(IF($D15="","",VLOOKUP($D15,'[5]男雙準備名單'!$A$7:$V$23,7)))</f>
        <v>王耀城</v>
      </c>
      <c r="F16" s="91"/>
      <c r="G16" s="62" t="str">
        <f>IF($D15="","",VLOOKUP($D15,'[5]男雙準備名單'!$A$7:$V$23,9))</f>
        <v>國立臺灣師範大學</v>
      </c>
      <c r="H16" s="75"/>
      <c r="I16" s="76">
        <f>IF(H16="a",E15,IF(H16="b",E17,""))</f>
      </c>
      <c r="J16" s="93"/>
      <c r="K16" s="67"/>
      <c r="L16" s="93"/>
      <c r="M16" s="80"/>
      <c r="N16" s="77"/>
      <c r="O16" s="67"/>
      <c r="P16" s="78"/>
      <c r="Q16" s="70"/>
      <c r="S16" s="102" t="e">
        <f>#REF!</f>
        <v>#REF!</v>
      </c>
    </row>
    <row r="17" spans="1:17" s="71" customFormat="1" ht="9" customHeight="1">
      <c r="A17" s="73"/>
      <c r="B17" s="74"/>
      <c r="C17" s="74"/>
      <c r="D17" s="97"/>
      <c r="E17" s="80"/>
      <c r="F17" s="81"/>
      <c r="G17" s="80"/>
      <c r="H17" s="82"/>
      <c r="I17" s="83" t="str">
        <f>UPPER(IF(OR(H18="a",H18="as"),E15,IF(OR(H18="b",H18="bs"),E19,)))</f>
        <v>吳建志</v>
      </c>
      <c r="J17" s="103"/>
      <c r="K17" s="67"/>
      <c r="L17" s="93"/>
      <c r="M17" s="80"/>
      <c r="N17" s="77"/>
      <c r="O17" s="67"/>
      <c r="P17" s="78"/>
      <c r="Q17" s="70"/>
    </row>
    <row r="18" spans="1:17" s="71" customFormat="1" ht="9" customHeight="1">
      <c r="A18" s="73"/>
      <c r="B18" s="85"/>
      <c r="C18" s="85"/>
      <c r="D18" s="100"/>
      <c r="E18" s="67"/>
      <c r="F18" s="86"/>
      <c r="G18" s="87" t="s">
        <v>14</v>
      </c>
      <c r="H18" s="88" t="s">
        <v>80</v>
      </c>
      <c r="I18" s="89" t="str">
        <f>UPPER(IF(OR(H18="a",H18="as"),E16,IF(OR(H18="b",H18="bs"),E20,)))</f>
        <v>王耀城</v>
      </c>
      <c r="J18" s="104"/>
      <c r="K18" s="80"/>
      <c r="L18" s="93"/>
      <c r="M18" s="80"/>
      <c r="N18" s="77"/>
      <c r="O18" s="67"/>
      <c r="P18" s="78"/>
      <c r="Q18" s="70"/>
    </row>
    <row r="19" spans="1:17" s="71" customFormat="1" ht="9" customHeight="1">
      <c r="A19" s="73">
        <v>4</v>
      </c>
      <c r="B19" s="62">
        <f>IF($D19="","",VLOOKUP($D19,'[5]男雙準備名單'!$A$7:$V$23,20))</f>
        <v>0</v>
      </c>
      <c r="C19" s="62">
        <f>IF($D19="","",VLOOKUP($D19,'[5]男雙準備名單'!$A$7:$V$23,21))</f>
        <v>0</v>
      </c>
      <c r="D19" s="63">
        <v>14</v>
      </c>
      <c r="E19" s="62" t="str">
        <f>UPPER(IF($D19="","",VLOOKUP($D19,'[5]男雙準備名單'!$A$7:$V$23,2)))</f>
        <v>BYE</v>
      </c>
      <c r="F19" s="91"/>
      <c r="G19" s="62">
        <f>IF($D19="","",VLOOKUP($D19,'[5]男雙準備名單'!$A$7:$V$23,4))</f>
        <v>0</v>
      </c>
      <c r="H19" s="92"/>
      <c r="I19" s="80"/>
      <c r="J19" s="77"/>
      <c r="K19" s="94"/>
      <c r="L19" s="103"/>
      <c r="M19" s="80"/>
      <c r="N19" s="77"/>
      <c r="O19" s="67"/>
      <c r="P19" s="78"/>
      <c r="Q19" s="70"/>
    </row>
    <row r="20" spans="1:17" s="71" customFormat="1" ht="9" customHeight="1">
      <c r="A20" s="73"/>
      <c r="B20" s="74"/>
      <c r="C20" s="74"/>
      <c r="D20" s="74"/>
      <c r="E20" s="62" t="str">
        <f>UPPER(IF($D19="","",VLOOKUP($D19,'[5]男雙準備名單'!$A$7:$V$23,7)))</f>
        <v>BYE</v>
      </c>
      <c r="F20" s="91"/>
      <c r="G20" s="62">
        <f>IF($D19="","",VLOOKUP($D19,'[5]男雙準備名單'!$A$7:$V$23,9))</f>
        <v>0</v>
      </c>
      <c r="H20" s="75"/>
      <c r="I20" s="80"/>
      <c r="J20" s="77"/>
      <c r="K20" s="95"/>
      <c r="L20" s="105"/>
      <c r="M20" s="80"/>
      <c r="N20" s="77"/>
      <c r="O20" s="67"/>
      <c r="P20" s="78"/>
      <c r="Q20" s="70"/>
    </row>
    <row r="21" spans="1:17" s="71" customFormat="1" ht="9" customHeight="1">
      <c r="A21" s="73"/>
      <c r="B21" s="74"/>
      <c r="C21" s="74"/>
      <c r="D21" s="74"/>
      <c r="E21" s="80"/>
      <c r="F21" s="81"/>
      <c r="G21" s="80"/>
      <c r="H21" s="98"/>
      <c r="I21" s="67"/>
      <c r="J21" s="68"/>
      <c r="K21" s="80"/>
      <c r="L21" s="99"/>
      <c r="M21" s="83" t="str">
        <f>UPPER(IF(OR(L22="a",L22="as"),K13,IF(OR(L22="b",L22="bs"),K29,)))</f>
        <v>林子揚</v>
      </c>
      <c r="N21" s="77"/>
      <c r="O21" s="67"/>
      <c r="P21" s="78"/>
      <c r="Q21" s="70"/>
    </row>
    <row r="22" spans="1:17" s="71" customFormat="1" ht="9" customHeight="1">
      <c r="A22" s="73"/>
      <c r="B22" s="85"/>
      <c r="C22" s="85"/>
      <c r="D22" s="85"/>
      <c r="E22" s="67"/>
      <c r="F22" s="86"/>
      <c r="G22" s="67"/>
      <c r="H22" s="101"/>
      <c r="I22" s="67"/>
      <c r="J22" s="68"/>
      <c r="K22" s="87" t="s">
        <v>14</v>
      </c>
      <c r="L22" s="88" t="s">
        <v>82</v>
      </c>
      <c r="M22" s="89" t="str">
        <f>UPPER(IF(OR(L22="a",L22="as"),K14,IF(OR(L22="b",L22="bs"),K30,)))</f>
        <v>謝旺成</v>
      </c>
      <c r="N22" s="90"/>
      <c r="O22" s="80"/>
      <c r="P22" s="106"/>
      <c r="Q22" s="70"/>
    </row>
    <row r="23" spans="1:17" s="71" customFormat="1" ht="9" customHeight="1">
      <c r="A23" s="61">
        <v>5</v>
      </c>
      <c r="B23" s="62">
        <f>IF($D23="","",VLOOKUP($D23,'[5]男雙準備名單'!$A$7:$V$23,20))</f>
        <v>0</v>
      </c>
      <c r="C23" s="62">
        <f>IF($D23="","",VLOOKUP($D23,'[5]男雙準備名單'!$A$7:$V$23,21))</f>
        <v>0</v>
      </c>
      <c r="D23" s="63">
        <v>7</v>
      </c>
      <c r="E23" s="64" t="str">
        <f>UPPER(IF($D23="","",VLOOKUP($D23,'[5]男雙準備名單'!$A$7:$V$23,2)))</f>
        <v>林子揚</v>
      </c>
      <c r="F23" s="65"/>
      <c r="G23" s="64" t="str">
        <f>IF($D23="","",VLOOKUP($D23,'[5]男雙準備名單'!$A$7:$V$23,4))</f>
        <v>國訓中心</v>
      </c>
      <c r="H23" s="66"/>
      <c r="I23" s="67"/>
      <c r="J23" s="68"/>
      <c r="K23" s="67"/>
      <c r="L23" s="93"/>
      <c r="M23" s="67">
        <v>62</v>
      </c>
      <c r="N23" s="93"/>
      <c r="O23" s="67"/>
      <c r="P23" s="106"/>
      <c r="Q23" s="70"/>
    </row>
    <row r="24" spans="1:17" s="71" customFormat="1" ht="9" customHeight="1">
      <c r="A24" s="73"/>
      <c r="B24" s="74"/>
      <c r="C24" s="74"/>
      <c r="D24" s="74"/>
      <c r="E24" s="64" t="str">
        <f>UPPER(IF($D23="","",VLOOKUP($D23,'[5]男雙準備名單'!$A$7:$V$23,7)))</f>
        <v>謝旺成</v>
      </c>
      <c r="F24" s="65"/>
      <c r="G24" s="64" t="str">
        <f>IF($D23="","",VLOOKUP($D23,'[5]男雙準備名單'!$A$7:$V$23,9))</f>
        <v>國訓中心</v>
      </c>
      <c r="H24" s="75"/>
      <c r="I24" s="76">
        <f>IF(H24="a",E23,IF(H24="b",E25,""))</f>
      </c>
      <c r="J24" s="77"/>
      <c r="K24" s="67"/>
      <c r="L24" s="93"/>
      <c r="M24" s="67"/>
      <c r="N24" s="93"/>
      <c r="O24" s="67"/>
      <c r="P24" s="106"/>
      <c r="Q24" s="70"/>
    </row>
    <row r="25" spans="1:17" s="71" customFormat="1" ht="9" customHeight="1">
      <c r="A25" s="73"/>
      <c r="B25" s="74"/>
      <c r="C25" s="74"/>
      <c r="D25" s="74"/>
      <c r="E25" s="80"/>
      <c r="F25" s="81"/>
      <c r="G25" s="80"/>
      <c r="H25" s="82"/>
      <c r="I25" s="83" t="str">
        <f>UPPER(IF(OR(H26="a",H26="as"),E23,IF(OR(H26="b",H26="bs"),E27,)))</f>
        <v>林子揚</v>
      </c>
      <c r="J25" s="84"/>
      <c r="K25" s="67"/>
      <c r="L25" s="93"/>
      <c r="M25" s="67"/>
      <c r="N25" s="93"/>
      <c r="O25" s="67"/>
      <c r="P25" s="106"/>
      <c r="Q25" s="70"/>
    </row>
    <row r="26" spans="1:17" s="71" customFormat="1" ht="9" customHeight="1">
      <c r="A26" s="73"/>
      <c r="B26" s="85"/>
      <c r="C26" s="85"/>
      <c r="D26" s="85"/>
      <c r="E26" s="67"/>
      <c r="F26" s="86"/>
      <c r="G26" s="87" t="s">
        <v>14</v>
      </c>
      <c r="H26" s="88" t="s">
        <v>80</v>
      </c>
      <c r="I26" s="89" t="str">
        <f>UPPER(IF(OR(H26="a",H26="as"),E24,IF(OR(H26="b",H26="bs"),E28,)))</f>
        <v>謝旺成</v>
      </c>
      <c r="J26" s="90"/>
      <c r="K26" s="80"/>
      <c r="L26" s="93"/>
      <c r="M26" s="67"/>
      <c r="N26" s="93"/>
      <c r="O26" s="67"/>
      <c r="P26" s="106"/>
      <c r="Q26" s="70"/>
    </row>
    <row r="27" spans="1:17" s="71" customFormat="1" ht="9" customHeight="1">
      <c r="A27" s="73">
        <v>6</v>
      </c>
      <c r="B27" s="62">
        <f>IF($D27="","",VLOOKUP($D27,'[5]男雙準備名單'!$A$7:$V$23,20))</f>
        <v>0</v>
      </c>
      <c r="C27" s="62">
        <f>IF($D27="","",VLOOKUP($D27,'[5]男雙準備名單'!$A$7:$V$23,21))</f>
        <v>0</v>
      </c>
      <c r="D27" s="63">
        <v>15</v>
      </c>
      <c r="E27" s="62" t="str">
        <f>UPPER(IF($D27="","",VLOOKUP($D27,'[5]男雙準備名單'!$A$7:$V$23,2)))</f>
        <v>BYE</v>
      </c>
      <c r="F27" s="91"/>
      <c r="G27" s="62">
        <f>IF($D27="","",VLOOKUP($D27,'[5]男雙準備名單'!$A$7:$V$23,4))</f>
        <v>0</v>
      </c>
      <c r="H27" s="92"/>
      <c r="I27" s="80"/>
      <c r="J27" s="93"/>
      <c r="K27" s="94"/>
      <c r="L27" s="103"/>
      <c r="M27" s="67"/>
      <c r="N27" s="93"/>
      <c r="O27" s="67"/>
      <c r="P27" s="106"/>
      <c r="Q27" s="70"/>
    </row>
    <row r="28" spans="1:17" s="71" customFormat="1" ht="9" customHeight="1">
      <c r="A28" s="73"/>
      <c r="B28" s="74"/>
      <c r="C28" s="74"/>
      <c r="D28" s="74"/>
      <c r="E28" s="62" t="str">
        <f>UPPER(IF($D27="","",VLOOKUP($D27,'[5]男雙準備名單'!$A$7:$V$23,7)))</f>
        <v>BYE</v>
      </c>
      <c r="F28" s="91"/>
      <c r="G28" s="62">
        <f>IF($D27="","",VLOOKUP($D27,'[5]男雙準備名單'!$A$7:$V$23,9))</f>
        <v>0</v>
      </c>
      <c r="H28" s="75"/>
      <c r="I28" s="80"/>
      <c r="J28" s="93"/>
      <c r="K28" s="95"/>
      <c r="L28" s="105"/>
      <c r="M28" s="67"/>
      <c r="N28" s="93"/>
      <c r="O28" s="67"/>
      <c r="P28" s="106"/>
      <c r="Q28" s="70"/>
    </row>
    <row r="29" spans="1:17" s="71" customFormat="1" ht="9" customHeight="1">
      <c r="A29" s="73"/>
      <c r="B29" s="74"/>
      <c r="C29" s="74"/>
      <c r="D29" s="97"/>
      <c r="E29" s="80"/>
      <c r="F29" s="81"/>
      <c r="G29" s="80"/>
      <c r="H29" s="98"/>
      <c r="I29" s="67"/>
      <c r="J29" s="99"/>
      <c r="K29" s="83" t="str">
        <f>UPPER(IF(OR(J30="a",J30="as"),I25,IF(OR(J30="b",J30="bs"),I33,)))</f>
        <v>林子揚</v>
      </c>
      <c r="L29" s="93"/>
      <c r="M29" s="67"/>
      <c r="N29" s="93"/>
      <c r="O29" s="67"/>
      <c r="P29" s="106"/>
      <c r="Q29" s="70"/>
    </row>
    <row r="30" spans="1:17" s="71" customFormat="1" ht="9" customHeight="1">
      <c r="A30" s="73"/>
      <c r="B30" s="85"/>
      <c r="C30" s="85"/>
      <c r="D30" s="100"/>
      <c r="E30" s="67"/>
      <c r="F30" s="86"/>
      <c r="G30" s="67"/>
      <c r="H30" s="101"/>
      <c r="I30" s="87" t="s">
        <v>14</v>
      </c>
      <c r="J30" s="88" t="s">
        <v>80</v>
      </c>
      <c r="K30" s="89" t="str">
        <f>UPPER(IF(OR(J30="a",J30="as"),I26,IF(OR(J30="b",J30="bs"),I34,)))</f>
        <v>謝旺成</v>
      </c>
      <c r="L30" s="104"/>
      <c r="M30" s="80"/>
      <c r="N30" s="93"/>
      <c r="O30" s="67"/>
      <c r="P30" s="106"/>
      <c r="Q30" s="70"/>
    </row>
    <row r="31" spans="1:17" s="71" customFormat="1" ht="9" customHeight="1">
      <c r="A31" s="73">
        <v>7</v>
      </c>
      <c r="B31" s="62">
        <f>IF($D31="","",VLOOKUP($D31,'[5]男雙準備名單'!$A$7:$V$23,20))</f>
        <v>0</v>
      </c>
      <c r="C31" s="62">
        <f>IF($D31="","",VLOOKUP($D31,'[5]男雙準備名單'!$A$7:$V$23,21))</f>
        <v>0</v>
      </c>
      <c r="D31" s="63">
        <v>6</v>
      </c>
      <c r="E31" s="62" t="str">
        <f>UPPER(IF($D31="","",VLOOKUP($D31,'[5]男雙準備名單'!$A$7:$V$23,2)))</f>
        <v>謝順風</v>
      </c>
      <c r="F31" s="91"/>
      <c r="G31" s="62" t="str">
        <f>IF($D31="","",VLOOKUP($D31,'[5]男雙準備名單'!$A$7:$V$23,4))</f>
        <v>台北商業技術學院</v>
      </c>
      <c r="H31" s="66"/>
      <c r="I31" s="67"/>
      <c r="J31" s="93"/>
      <c r="K31" s="67"/>
      <c r="L31" s="107"/>
      <c r="M31" s="94"/>
      <c r="N31" s="93"/>
      <c r="O31" s="67"/>
      <c r="P31" s="106"/>
      <c r="Q31" s="70"/>
    </row>
    <row r="32" spans="1:17" s="71" customFormat="1" ht="9" customHeight="1">
      <c r="A32" s="73"/>
      <c r="B32" s="74"/>
      <c r="C32" s="74"/>
      <c r="D32" s="74"/>
      <c r="E32" s="62" t="str">
        <f>UPPER(IF($D31="","",VLOOKUP($D31,'[5]男雙準備名單'!$A$7:$V$23,7)))</f>
        <v>王俊偉</v>
      </c>
      <c r="F32" s="91"/>
      <c r="G32" s="62" t="str">
        <f>IF($D31="","",VLOOKUP($D31,'[5]男雙準備名單'!$A$7:$V$23,9))</f>
        <v>中國文化大學</v>
      </c>
      <c r="H32" s="75"/>
      <c r="I32" s="76">
        <f>IF(H32="a",E31,IF(H32="b",E33,""))</f>
      </c>
      <c r="J32" s="93"/>
      <c r="K32" s="67"/>
      <c r="L32" s="77"/>
      <c r="M32" s="80"/>
      <c r="N32" s="93"/>
      <c r="O32" s="67"/>
      <c r="P32" s="106"/>
      <c r="Q32" s="70"/>
    </row>
    <row r="33" spans="1:17" s="71" customFormat="1" ht="9" customHeight="1">
      <c r="A33" s="73"/>
      <c r="B33" s="74"/>
      <c r="C33" s="74"/>
      <c r="D33" s="97"/>
      <c r="E33" s="80"/>
      <c r="F33" s="81"/>
      <c r="G33" s="80"/>
      <c r="H33" s="82"/>
      <c r="I33" s="83" t="str">
        <f>UPPER(IF(OR(H34="a",H34="as"),E31,IF(OR(H34="b",H34="bs"),E35,)))</f>
        <v>謝順風</v>
      </c>
      <c r="J33" s="103"/>
      <c r="K33" s="67"/>
      <c r="L33" s="77"/>
      <c r="M33" s="80"/>
      <c r="N33" s="93"/>
      <c r="O33" s="67"/>
      <c r="P33" s="106"/>
      <c r="Q33" s="70"/>
    </row>
    <row r="34" spans="1:17" s="71" customFormat="1" ht="9" customHeight="1">
      <c r="A34" s="73"/>
      <c r="B34" s="85"/>
      <c r="C34" s="85"/>
      <c r="D34" s="100"/>
      <c r="E34" s="67"/>
      <c r="F34" s="86"/>
      <c r="G34" s="87" t="s">
        <v>14</v>
      </c>
      <c r="H34" s="88" t="s">
        <v>80</v>
      </c>
      <c r="I34" s="89" t="str">
        <f>UPPER(IF(OR(H34="a",H34="as"),E32,IF(OR(H34="b",H34="bs"),E36,)))</f>
        <v>王俊偉</v>
      </c>
      <c r="J34" s="104"/>
      <c r="K34" s="80"/>
      <c r="L34" s="77"/>
      <c r="M34" s="80"/>
      <c r="N34" s="93"/>
      <c r="O34" s="67"/>
      <c r="P34" s="106"/>
      <c r="Q34" s="70"/>
    </row>
    <row r="35" spans="1:17" s="71" customFormat="1" ht="9" customHeight="1">
      <c r="A35" s="73">
        <v>8</v>
      </c>
      <c r="B35" s="62">
        <f>IF($D35="","",VLOOKUP($D35,'[5]男雙準備名單'!$A$7:$V$23,20))</f>
        <v>0</v>
      </c>
      <c r="C35" s="62">
        <f>IF($D35="","",VLOOKUP($D35,'[5]男雙準備名單'!$A$7:$V$23,21))</f>
        <v>0</v>
      </c>
      <c r="D35" s="63">
        <v>16</v>
      </c>
      <c r="E35" s="62" t="str">
        <f>UPPER(IF($D35="","",VLOOKUP($D35,'[5]男雙準備名單'!$A$7:$V$23,2)))</f>
        <v>BYE</v>
      </c>
      <c r="F35" s="91"/>
      <c r="G35" s="62">
        <f>IF($D35="","",VLOOKUP($D35,'[5]男雙準備名單'!$A$7:$V$23,4))</f>
        <v>0</v>
      </c>
      <c r="H35" s="92"/>
      <c r="I35" s="80"/>
      <c r="J35" s="77"/>
      <c r="K35" s="94"/>
      <c r="L35" s="84"/>
      <c r="M35" s="80"/>
      <c r="N35" s="93"/>
      <c r="O35" s="67"/>
      <c r="P35" s="106"/>
      <c r="Q35" s="70"/>
    </row>
    <row r="36" spans="1:17" s="71" customFormat="1" ht="9" customHeight="1">
      <c r="A36" s="73"/>
      <c r="B36" s="74"/>
      <c r="C36" s="74"/>
      <c r="D36" s="74"/>
      <c r="E36" s="62" t="str">
        <f>UPPER(IF($D35="","",VLOOKUP($D35,'[5]男雙準備名單'!$A$7:$V$23,7)))</f>
        <v>BYE</v>
      </c>
      <c r="F36" s="91"/>
      <c r="G36" s="62">
        <f>IF($D35="","",VLOOKUP($D35,'[5]男雙準備名單'!$A$7:$V$23,9))</f>
        <v>0</v>
      </c>
      <c r="H36" s="75"/>
      <c r="I36" s="80"/>
      <c r="J36" s="77"/>
      <c r="K36" s="95"/>
      <c r="L36" s="96"/>
      <c r="M36" s="80"/>
      <c r="N36" s="93"/>
      <c r="O36" s="67"/>
      <c r="P36" s="106"/>
      <c r="Q36" s="70"/>
    </row>
    <row r="37" spans="1:17" s="71" customFormat="1" ht="9" customHeight="1">
      <c r="A37" s="73"/>
      <c r="B37" s="74"/>
      <c r="C37" s="74"/>
      <c r="D37" s="97"/>
      <c r="E37" s="80"/>
      <c r="F37" s="81"/>
      <c r="G37" s="80"/>
      <c r="H37" s="98"/>
      <c r="I37" s="67"/>
      <c r="J37" s="68"/>
      <c r="K37" s="80"/>
      <c r="L37" s="77"/>
      <c r="M37" s="77"/>
      <c r="N37" s="99"/>
      <c r="O37" s="83" t="str">
        <f>UPPER(IF(OR(N38="a",N38="as"),M21,IF(OR(N38="b",N38="bs"),M53,)))</f>
        <v>林子揚</v>
      </c>
      <c r="P37" s="108"/>
      <c r="Q37" s="70"/>
    </row>
    <row r="38" spans="1:17" s="71" customFormat="1" ht="9" customHeight="1">
      <c r="A38" s="73"/>
      <c r="B38" s="85"/>
      <c r="C38" s="85"/>
      <c r="D38" s="100"/>
      <c r="E38" s="67"/>
      <c r="F38" s="86"/>
      <c r="G38" s="67"/>
      <c r="H38" s="101"/>
      <c r="I38" s="67"/>
      <c r="J38" s="68"/>
      <c r="K38" s="80"/>
      <c r="L38" s="77"/>
      <c r="M38" s="87" t="s">
        <v>14</v>
      </c>
      <c r="N38" s="88" t="s">
        <v>80</v>
      </c>
      <c r="O38" s="89" t="str">
        <f>UPPER(IF(OR(N38="a",N38="as"),M22,IF(OR(N38="b",N38="bs"),M54,)))</f>
        <v>謝旺成</v>
      </c>
      <c r="P38" s="109"/>
      <c r="Q38" s="70"/>
    </row>
    <row r="39" spans="1:17" s="71" customFormat="1" ht="9" customHeight="1">
      <c r="A39" s="73">
        <v>9</v>
      </c>
      <c r="B39" s="62">
        <f>IF($D39="","",VLOOKUP($D39,'[5]男雙準備名單'!$A$7:$V$23,20))</f>
        <v>0</v>
      </c>
      <c r="C39" s="62">
        <f>IF($D39="","",VLOOKUP($D39,'[5]男雙準備名單'!$A$7:$V$23,21))</f>
        <v>0</v>
      </c>
      <c r="D39" s="63">
        <v>8</v>
      </c>
      <c r="E39" s="62" t="str">
        <f>UPPER(IF($D39="","",VLOOKUP($D39,'[5]男雙準備名單'!$A$7:$V$23,2)))</f>
        <v>張凱隆</v>
      </c>
      <c r="F39" s="91"/>
      <c r="G39" s="62" t="str">
        <f>IF($D39="","",VLOOKUP($D39,'[5]男雙準備名單'!$A$7:$V$23,4))</f>
        <v>國立臺灣師範大學</v>
      </c>
      <c r="H39" s="66"/>
      <c r="I39" s="67"/>
      <c r="J39" s="68"/>
      <c r="K39" s="67"/>
      <c r="L39" s="68"/>
      <c r="M39" s="67"/>
      <c r="N39" s="93"/>
      <c r="O39" s="94">
        <v>63</v>
      </c>
      <c r="P39" s="106"/>
      <c r="Q39" s="70"/>
    </row>
    <row r="40" spans="1:17" s="71" customFormat="1" ht="9" customHeight="1">
      <c r="A40" s="73"/>
      <c r="B40" s="74"/>
      <c r="C40" s="74"/>
      <c r="D40" s="74"/>
      <c r="E40" s="62" t="str">
        <f>UPPER(IF($D39="","",VLOOKUP($D39,'[5]男雙準備名單'!$A$7:$V$23,7)))</f>
        <v>吳益民</v>
      </c>
      <c r="F40" s="91"/>
      <c r="G40" s="62" t="str">
        <f>IF($D39="","",VLOOKUP($D39,'[5]男雙準備名單'!$A$7:$V$23,9))</f>
        <v>國立臺灣師範大學</v>
      </c>
      <c r="H40" s="75"/>
      <c r="I40" s="76">
        <f>IF(H40="a",E39,IF(H40="b",E41,""))</f>
      </c>
      <c r="J40" s="77"/>
      <c r="K40" s="67"/>
      <c r="L40" s="68"/>
      <c r="M40" s="67"/>
      <c r="N40" s="93"/>
      <c r="O40" s="95"/>
      <c r="P40" s="110"/>
      <c r="Q40" s="70"/>
    </row>
    <row r="41" spans="1:17" s="71" customFormat="1" ht="9" customHeight="1">
      <c r="A41" s="73"/>
      <c r="B41" s="74"/>
      <c r="C41" s="74"/>
      <c r="D41" s="97"/>
      <c r="E41" s="80"/>
      <c r="F41" s="81"/>
      <c r="G41" s="80"/>
      <c r="H41" s="82"/>
      <c r="I41" s="83" t="str">
        <f>UPPER(IF(OR(H42="a",H42="as"),E39,IF(OR(H42="b",H42="bs"),E43,)))</f>
        <v>李東翰</v>
      </c>
      <c r="J41" s="84"/>
      <c r="K41" s="67"/>
      <c r="L41" s="68"/>
      <c r="M41" s="67"/>
      <c r="N41" s="93"/>
      <c r="O41" s="67"/>
      <c r="P41" s="106"/>
      <c r="Q41" s="70"/>
    </row>
    <row r="42" spans="1:17" s="71" customFormat="1" ht="9" customHeight="1">
      <c r="A42" s="73"/>
      <c r="B42" s="85"/>
      <c r="C42" s="85"/>
      <c r="D42" s="100"/>
      <c r="E42" s="67"/>
      <c r="F42" s="86"/>
      <c r="G42" s="87" t="s">
        <v>14</v>
      </c>
      <c r="H42" s="88" t="s">
        <v>82</v>
      </c>
      <c r="I42" s="89" t="str">
        <f>UPPER(IF(OR(H42="a",H42="as"),E40,IF(OR(H42="b",H42="bs"),E44,)))</f>
        <v>孫習庭</v>
      </c>
      <c r="J42" s="90"/>
      <c r="K42" s="80"/>
      <c r="L42" s="77"/>
      <c r="M42" s="67"/>
      <c r="N42" s="93"/>
      <c r="O42" s="67"/>
      <c r="P42" s="106"/>
      <c r="Q42" s="70"/>
    </row>
    <row r="43" spans="1:17" s="71" customFormat="1" ht="9" customHeight="1">
      <c r="A43" s="73">
        <v>10</v>
      </c>
      <c r="B43" s="62">
        <f>IF($D43="","",VLOOKUP($D43,'[5]男雙準備名單'!$A$7:$V$23,20))</f>
        <v>0</v>
      </c>
      <c r="C43" s="62">
        <f>IF($D43="","",VLOOKUP($D43,'[5]男雙準備名單'!$A$7:$V$23,21))</f>
        <v>0</v>
      </c>
      <c r="D43" s="63">
        <v>5</v>
      </c>
      <c r="E43" s="62" t="str">
        <f>UPPER(IF($D43="","",VLOOKUP($D43,'[5]男雙準備名單'!$A$7:$V$23,2)))</f>
        <v>李東翰</v>
      </c>
      <c r="F43" s="91"/>
      <c r="G43" s="62" t="str">
        <f>IF($D43="","",VLOOKUP($D43,'[5]男雙準備名單'!$A$7:$V$23,4))</f>
        <v>中國文化大學</v>
      </c>
      <c r="H43" s="92"/>
      <c r="I43" s="80"/>
      <c r="J43" s="93"/>
      <c r="K43" s="94"/>
      <c r="L43" s="84"/>
      <c r="M43" s="67"/>
      <c r="N43" s="93"/>
      <c r="O43" s="67"/>
      <c r="P43" s="106"/>
      <c r="Q43" s="70"/>
    </row>
    <row r="44" spans="1:17" s="71" customFormat="1" ht="9" customHeight="1">
      <c r="A44" s="73"/>
      <c r="B44" s="74"/>
      <c r="C44" s="74"/>
      <c r="D44" s="74"/>
      <c r="E44" s="62" t="str">
        <f>UPPER(IF($D43="","",VLOOKUP($D43,'[5]男雙準備名單'!$A$7:$V$23,7)))</f>
        <v>孫習庭</v>
      </c>
      <c r="F44" s="91"/>
      <c r="G44" s="62" t="str">
        <f>IF($D43="","",VLOOKUP($D43,'[5]男雙準備名單'!$A$7:$V$23,9))</f>
        <v>台北體育學院</v>
      </c>
      <c r="H44" s="75"/>
      <c r="I44" s="80"/>
      <c r="J44" s="93"/>
      <c r="K44" s="95"/>
      <c r="L44" s="96"/>
      <c r="M44" s="67"/>
      <c r="N44" s="93"/>
      <c r="O44" s="67"/>
      <c r="P44" s="106"/>
      <c r="Q44" s="70"/>
    </row>
    <row r="45" spans="1:17" s="71" customFormat="1" ht="9" customHeight="1">
      <c r="A45" s="73"/>
      <c r="B45" s="74"/>
      <c r="C45" s="74"/>
      <c r="D45" s="97"/>
      <c r="E45" s="80"/>
      <c r="F45" s="81"/>
      <c r="G45" s="80"/>
      <c r="H45" s="98"/>
      <c r="I45" s="67"/>
      <c r="J45" s="99"/>
      <c r="K45" s="83" t="str">
        <f>UPPER(IF(OR(J46="a",J46="as"),I41,IF(OR(J46="b",J46="bs"),I49,)))</f>
        <v>李東翰</v>
      </c>
      <c r="L45" s="77"/>
      <c r="M45" s="67"/>
      <c r="N45" s="93"/>
      <c r="O45" s="67"/>
      <c r="P45" s="106"/>
      <c r="Q45" s="70"/>
    </row>
    <row r="46" spans="1:17" s="71" customFormat="1" ht="9" customHeight="1">
      <c r="A46" s="73"/>
      <c r="B46" s="85"/>
      <c r="C46" s="85"/>
      <c r="D46" s="100"/>
      <c r="E46" s="67"/>
      <c r="F46" s="86"/>
      <c r="G46" s="67"/>
      <c r="H46" s="101"/>
      <c r="I46" s="87" t="s">
        <v>14</v>
      </c>
      <c r="J46" s="88" t="s">
        <v>80</v>
      </c>
      <c r="K46" s="89" t="str">
        <f>UPPER(IF(OR(J46="a",J46="as"),I42,IF(OR(J46="b",J46="bs"),I50,)))</f>
        <v>孫習庭</v>
      </c>
      <c r="L46" s="90"/>
      <c r="M46" s="80"/>
      <c r="N46" s="93"/>
      <c r="O46" s="67"/>
      <c r="P46" s="106"/>
      <c r="Q46" s="70"/>
    </row>
    <row r="47" spans="1:17" s="71" customFormat="1" ht="9" customHeight="1">
      <c r="A47" s="73">
        <v>11</v>
      </c>
      <c r="B47" s="62">
        <f>IF($D47="","",VLOOKUP($D47,'[5]男雙準備名單'!$A$7:$V$23,20))</f>
        <v>0</v>
      </c>
      <c r="C47" s="62">
        <f>IF($D47="","",VLOOKUP($D47,'[5]男雙準備名單'!$A$7:$V$23,21))</f>
        <v>0</v>
      </c>
      <c r="D47" s="63">
        <v>1</v>
      </c>
      <c r="E47" s="62" t="str">
        <f>UPPER(IF($D47="","",VLOOKUP($D47,'[5]男雙準備名單'!$A$7:$V$23,2)))</f>
        <v>王啟翔</v>
      </c>
      <c r="F47" s="91"/>
      <c r="G47" s="62" t="str">
        <f>IF($D47="","",VLOOKUP($D47,'[5]男雙準備名單'!$A$7:$V$23,4))</f>
        <v>三重高中</v>
      </c>
      <c r="H47" s="66"/>
      <c r="I47" s="67"/>
      <c r="J47" s="93"/>
      <c r="K47" s="67"/>
      <c r="L47" s="93"/>
      <c r="M47" s="94"/>
      <c r="N47" s="93"/>
      <c r="O47" s="67"/>
      <c r="P47" s="106"/>
      <c r="Q47" s="70"/>
    </row>
    <row r="48" spans="1:17" s="71" customFormat="1" ht="9" customHeight="1">
      <c r="A48" s="73"/>
      <c r="B48" s="74"/>
      <c r="C48" s="74"/>
      <c r="D48" s="74"/>
      <c r="E48" s="62" t="str">
        <f>UPPER(IF($D47="","",VLOOKUP($D47,'[5]男雙準備名單'!$A$7:$V$23,7)))</f>
        <v>林泳利</v>
      </c>
      <c r="F48" s="91"/>
      <c r="G48" s="62" t="str">
        <f>IF($D47="","",VLOOKUP($D47,'[5]男雙準備名單'!$A$7:$V$23,9))</f>
        <v>三重高中</v>
      </c>
      <c r="H48" s="75"/>
      <c r="I48" s="76">
        <f>IF(H48="a",E47,IF(H48="b",E49,""))</f>
      </c>
      <c r="J48" s="93"/>
      <c r="K48" s="67"/>
      <c r="L48" s="93"/>
      <c r="M48" s="80"/>
      <c r="N48" s="93"/>
      <c r="O48" s="67"/>
      <c r="P48" s="106"/>
      <c r="Q48" s="70"/>
    </row>
    <row r="49" spans="1:17" s="71" customFormat="1" ht="9" customHeight="1">
      <c r="A49" s="73"/>
      <c r="B49" s="74"/>
      <c r="C49" s="74"/>
      <c r="D49" s="74"/>
      <c r="E49" s="80"/>
      <c r="F49" s="81"/>
      <c r="G49" s="80"/>
      <c r="H49" s="82"/>
      <c r="I49" s="83" t="str">
        <f>UPPER(IF(OR(H50="a",H50="as"),E47,IF(OR(H50="b",H50="bs"),E51,)))</f>
        <v>王啟翔</v>
      </c>
      <c r="J49" s="103"/>
      <c r="K49" s="67"/>
      <c r="L49" s="93"/>
      <c r="M49" s="80"/>
      <c r="N49" s="93"/>
      <c r="O49" s="67"/>
      <c r="P49" s="106"/>
      <c r="Q49" s="70"/>
    </row>
    <row r="50" spans="1:17" s="71" customFormat="1" ht="9" customHeight="1">
      <c r="A50" s="73"/>
      <c r="B50" s="85"/>
      <c r="C50" s="85"/>
      <c r="D50" s="85"/>
      <c r="E50" s="67"/>
      <c r="F50" s="86"/>
      <c r="G50" s="87" t="s">
        <v>14</v>
      </c>
      <c r="H50" s="88" t="s">
        <v>80</v>
      </c>
      <c r="I50" s="89" t="str">
        <f>UPPER(IF(OR(H50="a",H50="as"),E48,IF(OR(H50="b",H50="bs"),E52,)))</f>
        <v>林泳利</v>
      </c>
      <c r="J50" s="104"/>
      <c r="K50" s="80"/>
      <c r="L50" s="93"/>
      <c r="M50" s="80"/>
      <c r="N50" s="93"/>
      <c r="O50" s="67"/>
      <c r="P50" s="106"/>
      <c r="Q50" s="70"/>
    </row>
    <row r="51" spans="1:17" s="71" customFormat="1" ht="9" customHeight="1">
      <c r="A51" s="61">
        <v>12</v>
      </c>
      <c r="B51" s="62">
        <f>IF($D51="","",VLOOKUP($D51,'[5]男雙準備名單'!$A$7:$V$23,20))</f>
        <v>0</v>
      </c>
      <c r="C51" s="62">
        <f>IF($D51="","",VLOOKUP($D51,'[5]男雙準備名單'!$A$7:$V$23,21))</f>
        <v>0</v>
      </c>
      <c r="D51" s="63">
        <v>4</v>
      </c>
      <c r="E51" s="64" t="str">
        <f>UPPER(IF($D51="","",VLOOKUP($D51,'[5]男雙準備名單'!$A$7:$V$23,2)))</f>
        <v>黃思敏</v>
      </c>
      <c r="F51" s="65"/>
      <c r="G51" s="64" t="str">
        <f>IF($D51="","",VLOOKUP($D51,'[5]男雙準備名單'!$A$7:$V$23,4))</f>
        <v>台灣大學</v>
      </c>
      <c r="H51" s="92"/>
      <c r="I51" s="80"/>
      <c r="J51" s="77"/>
      <c r="K51" s="94"/>
      <c r="L51" s="103"/>
      <c r="M51" s="80"/>
      <c r="N51" s="93"/>
      <c r="O51" s="67"/>
      <c r="P51" s="106"/>
      <c r="Q51" s="70"/>
    </row>
    <row r="52" spans="1:17" s="71" customFormat="1" ht="9" customHeight="1">
      <c r="A52" s="73"/>
      <c r="B52" s="74"/>
      <c r="C52" s="74"/>
      <c r="D52" s="74"/>
      <c r="E52" s="64" t="str">
        <f>UPPER(IF($D51="","",VLOOKUP($D51,'[5]男雙準備名單'!$A$7:$V$23,7)))</f>
        <v>呂振宏</v>
      </c>
      <c r="F52" s="65"/>
      <c r="G52" s="64" t="str">
        <f>IF($D51="","",VLOOKUP($D51,'[5]男雙準備名單'!$A$7:$V$23,9))</f>
        <v>台灣大學</v>
      </c>
      <c r="H52" s="75"/>
      <c r="I52" s="80"/>
      <c r="J52" s="77"/>
      <c r="K52" s="95"/>
      <c r="L52" s="105"/>
      <c r="M52" s="80"/>
      <c r="N52" s="93"/>
      <c r="O52" s="67"/>
      <c r="P52" s="106"/>
      <c r="Q52" s="70"/>
    </row>
    <row r="53" spans="1:17" s="71" customFormat="1" ht="9" customHeight="1">
      <c r="A53" s="73"/>
      <c r="B53" s="74"/>
      <c r="C53" s="74"/>
      <c r="D53" s="74"/>
      <c r="E53" s="80"/>
      <c r="F53" s="81"/>
      <c r="G53" s="80"/>
      <c r="H53" s="98"/>
      <c r="I53" s="67"/>
      <c r="J53" s="68"/>
      <c r="K53" s="80"/>
      <c r="L53" s="99"/>
      <c r="M53" s="83" t="str">
        <f>UPPER(IF(OR(L54="a",L54="as"),K45,IF(OR(L54="b",L54="bs"),K61,)))</f>
        <v>李東翰</v>
      </c>
      <c r="N53" s="93"/>
      <c r="O53" s="67"/>
      <c r="P53" s="106"/>
      <c r="Q53" s="70"/>
    </row>
    <row r="54" spans="1:17" s="71" customFormat="1" ht="9" customHeight="1">
      <c r="A54" s="73"/>
      <c r="B54" s="85"/>
      <c r="C54" s="85"/>
      <c r="D54" s="85"/>
      <c r="E54" s="67"/>
      <c r="F54" s="86"/>
      <c r="G54" s="67"/>
      <c r="H54" s="101"/>
      <c r="I54" s="67"/>
      <c r="J54" s="68"/>
      <c r="K54" s="87" t="s">
        <v>14</v>
      </c>
      <c r="L54" s="88" t="s">
        <v>80</v>
      </c>
      <c r="M54" s="89" t="str">
        <f>UPPER(IF(OR(L54="a",L54="as"),K46,IF(OR(L54="b",L54="bs"),K62,)))</f>
        <v>孫習庭</v>
      </c>
      <c r="N54" s="104"/>
      <c r="O54" s="80"/>
      <c r="P54" s="106"/>
      <c r="Q54" s="70"/>
    </row>
    <row r="55" spans="1:17" s="71" customFormat="1" ht="9" customHeight="1">
      <c r="A55" s="73">
        <v>13</v>
      </c>
      <c r="B55" s="62">
        <f>IF($D55="","",VLOOKUP($D55,'[5]男雙準備名單'!$A$7:$V$23,20))</f>
        <v>0</v>
      </c>
      <c r="C55" s="62">
        <f>IF($D55="","",VLOOKUP($D55,'[5]男雙準備名單'!$A$7:$V$23,21))</f>
        <v>0</v>
      </c>
      <c r="D55" s="63">
        <v>11</v>
      </c>
      <c r="E55" s="62" t="str">
        <f>UPPER(IF($D55="","",VLOOKUP($D55,'[5]男雙準備名單'!$A$7:$V$23,2)))</f>
        <v>梁文駿</v>
      </c>
      <c r="F55" s="91"/>
      <c r="G55" s="62" t="str">
        <f>IF($D55="","",VLOOKUP($D55,'[5]男雙準備名單'!$A$7:$V$23,4))</f>
        <v>中興高中</v>
      </c>
      <c r="H55" s="66"/>
      <c r="I55" s="67"/>
      <c r="J55" s="68"/>
      <c r="K55" s="67"/>
      <c r="L55" s="93"/>
      <c r="M55" s="67">
        <v>63</v>
      </c>
      <c r="N55" s="107"/>
      <c r="O55" s="67"/>
      <c r="P55" s="78"/>
      <c r="Q55" s="70"/>
    </row>
    <row r="56" spans="1:17" s="71" customFormat="1" ht="9" customHeight="1">
      <c r="A56" s="73"/>
      <c r="B56" s="74"/>
      <c r="C56" s="74"/>
      <c r="D56" s="74"/>
      <c r="E56" s="62" t="str">
        <f>UPPER(IF($D55="","",VLOOKUP($D55,'[5]男雙準備名單'!$A$7:$V$23,7)))</f>
        <v>梁文耀</v>
      </c>
      <c r="F56" s="91"/>
      <c r="G56" s="62" t="str">
        <f>IF($D55="","",VLOOKUP($D55,'[5]男雙準備名單'!$A$7:$V$23,9))</f>
        <v>中興高中</v>
      </c>
      <c r="H56" s="75"/>
      <c r="I56" s="76">
        <f>IF(H56="a",E55,IF(H56="b",E57,""))</f>
      </c>
      <c r="J56" s="77"/>
      <c r="K56" s="67"/>
      <c r="L56" s="93"/>
      <c r="M56" s="67"/>
      <c r="N56" s="77"/>
      <c r="O56" s="67"/>
      <c r="P56" s="78"/>
      <c r="Q56" s="70"/>
    </row>
    <row r="57" spans="1:17" s="71" customFormat="1" ht="9" customHeight="1">
      <c r="A57" s="73"/>
      <c r="B57" s="74"/>
      <c r="C57" s="74"/>
      <c r="D57" s="97"/>
      <c r="E57" s="80"/>
      <c r="F57" s="81"/>
      <c r="G57" s="80"/>
      <c r="H57" s="82"/>
      <c r="I57" s="83" t="str">
        <f>UPPER(IF(OR(H58="a",H58="as"),E55,IF(OR(H58="b",H58="bs"),E59,)))</f>
        <v>梁文駿</v>
      </c>
      <c r="J57" s="84"/>
      <c r="K57" s="67"/>
      <c r="L57" s="93"/>
      <c r="M57" s="67"/>
      <c r="N57" s="77"/>
      <c r="O57" s="67"/>
      <c r="P57" s="78"/>
      <c r="Q57" s="70"/>
    </row>
    <row r="58" spans="1:17" s="71" customFormat="1" ht="9" customHeight="1">
      <c r="A58" s="73"/>
      <c r="B58" s="85"/>
      <c r="C58" s="85"/>
      <c r="D58" s="100"/>
      <c r="E58" s="67"/>
      <c r="F58" s="86"/>
      <c r="G58" s="87" t="s">
        <v>14</v>
      </c>
      <c r="H58" s="88" t="s">
        <v>80</v>
      </c>
      <c r="I58" s="89" t="str">
        <f>UPPER(IF(OR(H58="a",H58="as"),E56,IF(OR(H58="b",H58="bs"),E60,)))</f>
        <v>梁文耀</v>
      </c>
      <c r="J58" s="90"/>
      <c r="K58" s="80"/>
      <c r="L58" s="93"/>
      <c r="M58" s="67"/>
      <c r="N58" s="77"/>
      <c r="O58" s="67"/>
      <c r="P58" s="78"/>
      <c r="Q58" s="70"/>
    </row>
    <row r="59" spans="1:17" s="71" customFormat="1" ht="9" customHeight="1">
      <c r="A59" s="73">
        <v>14</v>
      </c>
      <c r="B59" s="62">
        <f>IF($D59="","",VLOOKUP($D59,'[5]男雙準備名單'!$A$7:$V$23,20))</f>
        <v>0</v>
      </c>
      <c r="C59" s="62">
        <f>IF($D59="","",VLOOKUP($D59,'[5]男雙準備名單'!$A$7:$V$23,21))</f>
        <v>0</v>
      </c>
      <c r="D59" s="63">
        <v>2</v>
      </c>
      <c r="E59" s="62" t="str">
        <f>UPPER(IF($D59="","",VLOOKUP($D59,'[5]男雙準備名單'!$A$7:$V$23,2)))</f>
        <v>呂欣璟</v>
      </c>
      <c r="F59" s="91"/>
      <c r="G59" s="62" t="str">
        <f>IF($D59="","",VLOOKUP($D59,'[5]男雙準備名單'!$A$7:$V$23,4))</f>
        <v>三重高中</v>
      </c>
      <c r="H59" s="92"/>
      <c r="I59" s="80"/>
      <c r="J59" s="93"/>
      <c r="K59" s="94"/>
      <c r="L59" s="103"/>
      <c r="M59" s="67"/>
      <c r="N59" s="77"/>
      <c r="O59" s="67"/>
      <c r="P59" s="78"/>
      <c r="Q59" s="70"/>
    </row>
    <row r="60" spans="1:17" s="71" customFormat="1" ht="9" customHeight="1">
      <c r="A60" s="73"/>
      <c r="B60" s="74"/>
      <c r="C60" s="74"/>
      <c r="D60" s="74"/>
      <c r="E60" s="62" t="str">
        <f>UPPER(IF($D59="","",VLOOKUP($D59,'[5]男雙準備名單'!$A$7:$V$23,7)))</f>
        <v>吳信緯</v>
      </c>
      <c r="F60" s="91"/>
      <c r="G60" s="62" t="str">
        <f>IF($D59="","",VLOOKUP($D59,'[5]男雙準備名單'!$A$7:$V$23,9))</f>
        <v>三重高中</v>
      </c>
      <c r="H60" s="75"/>
      <c r="I60" s="80"/>
      <c r="J60" s="93"/>
      <c r="K60" s="95"/>
      <c r="L60" s="105"/>
      <c r="M60" s="67"/>
      <c r="N60" s="77"/>
      <c r="O60" s="67"/>
      <c r="P60" s="78"/>
      <c r="Q60" s="70"/>
    </row>
    <row r="61" spans="1:17" s="71" customFormat="1" ht="9" customHeight="1">
      <c r="A61" s="73"/>
      <c r="B61" s="74"/>
      <c r="C61" s="74"/>
      <c r="D61" s="97"/>
      <c r="E61" s="80"/>
      <c r="F61" s="81"/>
      <c r="G61" s="80"/>
      <c r="H61" s="98"/>
      <c r="I61" s="67"/>
      <c r="J61" s="99"/>
      <c r="K61" s="83" t="str">
        <f>UPPER(IF(OR(J62="a",J62="as"),I57,IF(OR(J62="b",J62="bs"),I65,)))</f>
        <v>張懷恩</v>
      </c>
      <c r="L61" s="93"/>
      <c r="M61" s="67"/>
      <c r="N61" s="77"/>
      <c r="O61" s="67"/>
      <c r="P61" s="78"/>
      <c r="Q61" s="70"/>
    </row>
    <row r="62" spans="1:17" s="71" customFormat="1" ht="9" customHeight="1">
      <c r="A62" s="73"/>
      <c r="B62" s="85"/>
      <c r="C62" s="85"/>
      <c r="D62" s="100"/>
      <c r="E62" s="67"/>
      <c r="F62" s="86"/>
      <c r="G62" s="67"/>
      <c r="H62" s="101"/>
      <c r="I62" s="87" t="s">
        <v>14</v>
      </c>
      <c r="J62" s="88" t="s">
        <v>82</v>
      </c>
      <c r="K62" s="89" t="str">
        <f>UPPER(IF(OR(J62="a",J62="as"),I58,IF(OR(J62="b",J62="bs"),I66,)))</f>
        <v>郭子銘</v>
      </c>
      <c r="L62" s="104"/>
      <c r="M62" s="80"/>
      <c r="N62" s="77"/>
      <c r="O62" s="67"/>
      <c r="P62" s="78"/>
      <c r="Q62" s="70"/>
    </row>
    <row r="63" spans="1:17" s="71" customFormat="1" ht="9" customHeight="1">
      <c r="A63" s="73">
        <v>15</v>
      </c>
      <c r="B63" s="62">
        <f>IF($D63="","",VLOOKUP($D63,'[5]男雙準備名單'!$A$7:$V$23,20))</f>
        <v>0</v>
      </c>
      <c r="C63" s="62">
        <f>IF($D63="","",VLOOKUP($D63,'[5]男雙準備名單'!$A$7:$V$23,21))</f>
        <v>0</v>
      </c>
      <c r="D63" s="63">
        <v>10</v>
      </c>
      <c r="E63" s="62" t="str">
        <f>UPPER(IF($D63="","",VLOOKUP($D63,'[5]男雙準備名單'!$A$7:$V$23,2)))</f>
        <v>張懷恩</v>
      </c>
      <c r="F63" s="91"/>
      <c r="G63" s="62" t="str">
        <f>IF($D63="","",VLOOKUP($D63,'[5]男雙準備名單'!$A$7:$V$23,4))</f>
        <v>文化大學               </v>
      </c>
      <c r="H63" s="66"/>
      <c r="I63" s="67"/>
      <c r="J63" s="93"/>
      <c r="K63" s="67"/>
      <c r="L63" s="107"/>
      <c r="M63" s="94"/>
      <c r="N63" s="77"/>
      <c r="O63" s="67"/>
      <c r="P63" s="78"/>
      <c r="Q63" s="70"/>
    </row>
    <row r="64" spans="1:17" s="71" customFormat="1" ht="9" customHeight="1">
      <c r="A64" s="73"/>
      <c r="B64" s="74"/>
      <c r="C64" s="74"/>
      <c r="D64" s="74"/>
      <c r="E64" s="62" t="str">
        <f>UPPER(IF($D63="","",VLOOKUP($D63,'[5]男雙準備名單'!$A$7:$V$23,7)))</f>
        <v>郭子銘</v>
      </c>
      <c r="F64" s="91"/>
      <c r="G64" s="62" t="str">
        <f>IF($D63="","",VLOOKUP($D63,'[5]男雙準備名單'!$A$7:$V$23,9))</f>
        <v>中興高中</v>
      </c>
      <c r="H64" s="75"/>
      <c r="I64" s="76">
        <f>IF(H64="a",E63,IF(H64="b",E65,""))</f>
      </c>
      <c r="J64" s="93"/>
      <c r="K64" s="67"/>
      <c r="L64" s="77"/>
      <c r="M64" s="80"/>
      <c r="N64" s="77"/>
      <c r="O64" s="67"/>
      <c r="P64" s="78"/>
      <c r="Q64" s="70"/>
    </row>
    <row r="65" spans="1:17" s="71" customFormat="1" ht="9" customHeight="1">
      <c r="A65" s="73"/>
      <c r="B65" s="74"/>
      <c r="C65" s="74"/>
      <c r="D65" s="74"/>
      <c r="E65" s="76"/>
      <c r="F65" s="111"/>
      <c r="G65" s="76"/>
      <c r="H65" s="82"/>
      <c r="I65" s="83" t="str">
        <f>UPPER(IF(OR(H66="a",H66="as"),E63,IF(OR(H66="b",H66="bs"),E67,)))</f>
        <v>張懷恩</v>
      </c>
      <c r="J65" s="103"/>
      <c r="K65" s="67"/>
      <c r="L65" s="77"/>
      <c r="M65" s="80"/>
      <c r="N65" s="77"/>
      <c r="O65" s="67"/>
      <c r="P65" s="78"/>
      <c r="Q65" s="70"/>
    </row>
    <row r="66" spans="1:17" s="71" customFormat="1" ht="9" customHeight="1">
      <c r="A66" s="73"/>
      <c r="B66" s="85"/>
      <c r="C66" s="85"/>
      <c r="D66" s="85"/>
      <c r="E66" s="67"/>
      <c r="F66" s="112"/>
      <c r="G66" s="87" t="s">
        <v>14</v>
      </c>
      <c r="H66" s="88" t="s">
        <v>76</v>
      </c>
      <c r="I66" s="89" t="str">
        <f>UPPER(IF(OR(H66="a",H66="as"),E64,IF(OR(H66="b",H66="bs"),E68,)))</f>
        <v>郭子銘</v>
      </c>
      <c r="J66" s="104"/>
      <c r="K66" s="80"/>
      <c r="L66" s="77"/>
      <c r="M66" s="80"/>
      <c r="N66" s="77"/>
      <c r="O66" s="67"/>
      <c r="P66" s="78"/>
      <c r="Q66" s="70"/>
    </row>
    <row r="67" spans="1:17" s="71" customFormat="1" ht="9" customHeight="1">
      <c r="A67" s="61">
        <v>16</v>
      </c>
      <c r="B67" s="62">
        <f>IF($D67="","",VLOOKUP($D67,'[5]男雙準備名單'!$A$7:$V$23,20))</f>
        <v>0</v>
      </c>
      <c r="C67" s="62">
        <f>IF($D67="","",VLOOKUP($D67,'[5]男雙準備名單'!$A$7:$V$23,21))</f>
        <v>0</v>
      </c>
      <c r="D67" s="63">
        <v>3</v>
      </c>
      <c r="E67" s="64" t="str">
        <f>UPPER(IF($D67="","",VLOOKUP($D67,'[5]男雙準備名單'!$A$7:$V$23,2)))</f>
        <v>葉哲青</v>
      </c>
      <c r="F67" s="65"/>
      <c r="G67" s="64" t="str">
        <f>IF($D67="","",VLOOKUP($D67,'[5]男雙準備名單'!$A$7:$V$23,4))</f>
        <v>國立台灣體育大學</v>
      </c>
      <c r="H67" s="92"/>
      <c r="I67" s="80"/>
      <c r="J67" s="77"/>
      <c r="K67" s="94"/>
      <c r="L67" s="84"/>
      <c r="M67" s="80"/>
      <c r="N67" s="77"/>
      <c r="O67" s="67"/>
      <c r="P67" s="78"/>
      <c r="Q67" s="70"/>
    </row>
    <row r="68" spans="1:17" s="71" customFormat="1" ht="9" customHeight="1">
      <c r="A68" s="73"/>
      <c r="B68" s="74"/>
      <c r="C68" s="74"/>
      <c r="D68" s="74"/>
      <c r="E68" s="64" t="str">
        <f>UPPER(IF($D67="","",VLOOKUP($D67,'[5]男雙準備名單'!$A$7:$V$23,7)))</f>
        <v>邱礎平</v>
      </c>
      <c r="F68" s="65"/>
      <c r="G68" s="64" t="str">
        <f>IF($D67="","",VLOOKUP($D67,'[5]男雙準備名單'!$A$7:$V$23,9))</f>
        <v>國立台灣體育大學</v>
      </c>
      <c r="H68" s="75"/>
      <c r="I68" s="80"/>
      <c r="J68" s="77"/>
      <c r="K68" s="95"/>
      <c r="L68" s="96"/>
      <c r="M68" s="80"/>
      <c r="N68" s="77"/>
      <c r="O68" s="67"/>
      <c r="P68" s="78"/>
      <c r="Q68" s="70"/>
    </row>
    <row r="69" spans="1:17" s="124" customFormat="1" ht="9" customHeight="1">
      <c r="A69" s="113"/>
      <c r="B69" s="114"/>
      <c r="C69" s="114"/>
      <c r="D69" s="115"/>
      <c r="E69" s="116"/>
      <c r="F69" s="117"/>
      <c r="G69" s="116"/>
      <c r="H69" s="118"/>
      <c r="I69" s="119"/>
      <c r="J69" s="120"/>
      <c r="K69" s="121"/>
      <c r="L69" s="122"/>
      <c r="M69" s="121"/>
      <c r="N69" s="122"/>
      <c r="O69" s="119"/>
      <c r="P69" s="120"/>
      <c r="Q69" s="123"/>
    </row>
    <row r="70" spans="1:17" s="135" customFormat="1" ht="6" customHeight="1">
      <c r="A70" s="113"/>
      <c r="B70" s="125"/>
      <c r="C70" s="125"/>
      <c r="D70" s="126"/>
      <c r="E70" s="127"/>
      <c r="F70" s="128"/>
      <c r="G70" s="127"/>
      <c r="H70" s="129"/>
      <c r="I70" s="119"/>
      <c r="J70" s="120"/>
      <c r="K70" s="130"/>
      <c r="L70" s="131"/>
      <c r="M70" s="130"/>
      <c r="N70" s="131"/>
      <c r="O70" s="132"/>
      <c r="P70" s="236"/>
      <c r="Q70" s="134"/>
    </row>
  </sheetData>
  <sheetProtection/>
  <mergeCells count="1">
    <mergeCell ref="A4:C4"/>
  </mergeCells>
  <conditionalFormatting sqref="B7 B11 B15 B19 B23 B27 B31 B35 B39 B43 B47 B51 B55 B59 B63 B67">
    <cfRule type="cellIs" priority="33" dxfId="373" operator="equal" stopIfTrue="1">
      <formula>"DA"</formula>
    </cfRule>
  </conditionalFormatting>
  <conditionalFormatting sqref="G10 G58 G42 G50 G34 G26 G18 G66 I30 K22 M38 I62 I46 K54 I14">
    <cfRule type="expression" priority="30" dxfId="374" stopIfTrue="1">
      <formula>AND($M$1="CU",G10="Umpire")</formula>
    </cfRule>
    <cfRule type="expression" priority="31" dxfId="375" stopIfTrue="1">
      <formula>AND($M$1="CU",G10&lt;&gt;"Umpire",H10&lt;&gt;"")</formula>
    </cfRule>
    <cfRule type="expression" priority="32" dxfId="376" stopIfTrue="1">
      <formula>AND($M$1="CU",G10&lt;&gt;"Umpire")</formula>
    </cfRule>
  </conditionalFormatting>
  <conditionalFormatting sqref="K13 K29 K45 K61 M21 M53 O37 I9 I17 I25 I33 I41 I49 I57 I65">
    <cfRule type="expression" priority="28" dxfId="378" stopIfTrue="1">
      <formula>H10="as"</formula>
    </cfRule>
    <cfRule type="expression" priority="29" dxfId="378" stopIfTrue="1">
      <formula>H10="bs"</formula>
    </cfRule>
  </conditionalFormatting>
  <conditionalFormatting sqref="K14 K30 K46 K62 M22 M54 O38 I10 I18 I26 I34 I42 I50 I58 I66">
    <cfRule type="expression" priority="26" dxfId="378" stopIfTrue="1">
      <formula>H10="as"</formula>
    </cfRule>
    <cfRule type="expression" priority="27" dxfId="378" stopIfTrue="1">
      <formula>H10="bs"</formula>
    </cfRule>
  </conditionalFormatting>
  <conditionalFormatting sqref="H10 H18 H26 H34 H42 H50 H58 H66 J62 J46 J30 J14 L22 L54 N38">
    <cfRule type="expression" priority="25" dxfId="379" stopIfTrue="1">
      <formula>$M$1="CU"</formula>
    </cfRule>
  </conditionalFormatting>
  <conditionalFormatting sqref="E7 E11 E15 E19 E23 E27 E31 E35 E39 E43 E47 E51 E55 E59 E63 E67">
    <cfRule type="cellIs" priority="24" dxfId="380" operator="equal" stopIfTrue="1">
      <formula>"Bye"</formula>
    </cfRule>
  </conditionalFormatting>
  <conditionalFormatting sqref="D7 D11 D15 D19 D23 D27 D31 D35 D39 D43 D47 D51 D55 D59 D63 D67">
    <cfRule type="cellIs" priority="23" dxfId="381" operator="lessThan" stopIfTrue="1">
      <formula>5</formula>
    </cfRule>
  </conditionalFormatting>
  <conditionalFormatting sqref="B7 B11 B15 B19 B23 B27 B31 B35 B39 B43 B47 B51 B55 B59 B63 B67">
    <cfRule type="cellIs" priority="22" dxfId="373" operator="equal" stopIfTrue="1">
      <formula>"DA"</formula>
    </cfRule>
  </conditionalFormatting>
  <conditionalFormatting sqref="G10 G58 G42 G50 G34 G26 G18 G66 I30 K22 M38 I62 I46 K54 I14">
    <cfRule type="expression" priority="19" dxfId="374" stopIfTrue="1">
      <formula>AND($M$1="CU",G10="Umpire")</formula>
    </cfRule>
    <cfRule type="expression" priority="20" dxfId="375" stopIfTrue="1">
      <formula>AND($M$1="CU",G10&lt;&gt;"Umpire",H10&lt;&gt;"")</formula>
    </cfRule>
    <cfRule type="expression" priority="21" dxfId="376" stopIfTrue="1">
      <formula>AND($M$1="CU",G10&lt;&gt;"Umpire")</formula>
    </cfRule>
  </conditionalFormatting>
  <conditionalFormatting sqref="K13 K29 K45 K61 M21 M53 O37 I9 I17 I25 I33 I41 I49 I57 I65">
    <cfRule type="expression" priority="17" dxfId="378" stopIfTrue="1">
      <formula>H10="as"</formula>
    </cfRule>
    <cfRule type="expression" priority="18" dxfId="378" stopIfTrue="1">
      <formula>H10="bs"</formula>
    </cfRule>
  </conditionalFormatting>
  <conditionalFormatting sqref="K14 K30 K46 K62 M22 M54 O38 I10 I18 I26 I34 I42 I50 I58 I66">
    <cfRule type="expression" priority="15" dxfId="378" stopIfTrue="1">
      <formula>H10="as"</formula>
    </cfRule>
    <cfRule type="expression" priority="16" dxfId="378" stopIfTrue="1">
      <formula>H10="bs"</formula>
    </cfRule>
  </conditionalFormatting>
  <conditionalFormatting sqref="H10 H18 H26 H34 H42 H50 H58 H66 J62 J46 J30 J14 L22 L54 N38">
    <cfRule type="expression" priority="14" dxfId="379" stopIfTrue="1">
      <formula>$M$1="CU"</formula>
    </cfRule>
  </conditionalFormatting>
  <conditionalFormatting sqref="E7 E11 E15 E19 E23 E27 E31 E35 E39 E43 E47 E51 E55 E59 E63 E67">
    <cfRule type="cellIs" priority="13" dxfId="380" operator="equal" stopIfTrue="1">
      <formula>"Bye"</formula>
    </cfRule>
  </conditionalFormatting>
  <conditionalFormatting sqref="D7 D11 D15 D19 D23 D27 D31 D35 D39 D43 D47 D51 D55 D59 D63 D67">
    <cfRule type="cellIs" priority="12" dxfId="381" operator="lessThan" stopIfTrue="1">
      <formula>5</formula>
    </cfRule>
  </conditionalFormatting>
  <conditionalFormatting sqref="B7 B11 B15 B19 B23 B27 B31 B35 B39 B43 B47 B51 B55 B59 B63 B67">
    <cfRule type="cellIs" priority="11" dxfId="373" operator="equal" stopIfTrue="1">
      <formula>"DA"</formula>
    </cfRule>
  </conditionalFormatting>
  <conditionalFormatting sqref="G10 G58 G42 G50 G34 G26 G18 G66 I30 K22 M38 I62 I46 K54 I14">
    <cfRule type="expression" priority="8" dxfId="374" stopIfTrue="1">
      <formula>AND($M$1="CU",G10="Umpire")</formula>
    </cfRule>
    <cfRule type="expression" priority="9" dxfId="375" stopIfTrue="1">
      <formula>AND($M$1="CU",G10&lt;&gt;"Umpire",H10&lt;&gt;"")</formula>
    </cfRule>
    <cfRule type="expression" priority="10" dxfId="376" stopIfTrue="1">
      <formula>AND($M$1="CU",G10&lt;&gt;"Umpire")</formula>
    </cfRule>
  </conditionalFormatting>
  <conditionalFormatting sqref="K13 K29 K45 K61 M21 M53 O37 I9 I17 I25 I33 I41 I49 I57 I65">
    <cfRule type="expression" priority="6" dxfId="378" stopIfTrue="1">
      <formula>H10="as"</formula>
    </cfRule>
    <cfRule type="expression" priority="7" dxfId="378" stopIfTrue="1">
      <formula>H10="bs"</formula>
    </cfRule>
  </conditionalFormatting>
  <conditionalFormatting sqref="K14 K30 K46 K62 M22 M54 O38 I10 I18 I26 I34 I42 I50 I58 I66">
    <cfRule type="expression" priority="4" dxfId="378" stopIfTrue="1">
      <formula>H10="as"</formula>
    </cfRule>
    <cfRule type="expression" priority="5" dxfId="378" stopIfTrue="1">
      <formula>H10="bs"</formula>
    </cfRule>
  </conditionalFormatting>
  <conditionalFormatting sqref="H10 H18 H26 H34 H42 H50 H58 H66 J62 J46 J30 J14 L22 L54 N38">
    <cfRule type="expression" priority="3" dxfId="379" stopIfTrue="1">
      <formula>$M$1="CU"</formula>
    </cfRule>
  </conditionalFormatting>
  <conditionalFormatting sqref="E7 E11 E15 E19 E23 E27 E31 E35 E39 E43 E47 E51 E55 E59 E63 E67">
    <cfRule type="cellIs" priority="2" dxfId="380" operator="equal" stopIfTrue="1">
      <formula>"Bye"</formula>
    </cfRule>
  </conditionalFormatting>
  <conditionalFormatting sqref="D7 D11 D15 D19 D23 D27 D31 D35 D39 D43 D47 D51 D55 D59 D63 D67">
    <cfRule type="cellIs" priority="1" dxfId="381" operator="lessThan" stopIfTrue="1">
      <formula>5</formula>
    </cfRule>
  </conditionalFormatting>
  <dataValidations count="1">
    <dataValidation type="list" allowBlank="1" showInputMessage="1" sqref="G10 G42 G18 G58 G26 G50 G34 G66 I62 I46 K54 M38 I30 K22 I14">
      <formula1>$S$7:$S$16</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c:creator>
  <cp:keywords/>
  <dc:description/>
  <cp:lastModifiedBy>Wen</cp:lastModifiedBy>
  <dcterms:created xsi:type="dcterms:W3CDTF">2010-03-17T08:44:17Z</dcterms:created>
  <dcterms:modified xsi:type="dcterms:W3CDTF">2010-03-23T15:23:08Z</dcterms:modified>
  <cp:category/>
  <cp:version/>
  <cp:contentType/>
  <cp:contentStatus/>
</cp:coreProperties>
</file>